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120" windowWidth="11340" windowHeight="6255" firstSheet="1" activeTab="1"/>
  </bookViews>
  <sheets>
    <sheet name="BExRepositorySheet" sheetId="1" state="veryHidden" r:id="rId1"/>
    <sheet name="Analitika" sheetId="2" r:id="rId2"/>
  </sheets>
  <definedNames>
    <definedName name="_xlnm.Print_Titles" localSheetId="1">'Analitika'!$4:$6</definedName>
    <definedName name="_xlnm.Print_Area" localSheetId="1">'Analitika'!$A$1:$M$332</definedName>
  </definedNames>
  <calcPr fullCalcOnLoad="1"/>
</workbook>
</file>

<file path=xl/sharedStrings.xml><?xml version="1.0" encoding="utf-8"?>
<sst xmlns="http://schemas.openxmlformats.org/spreadsheetml/2006/main" count="617" uniqueCount="379">
  <si>
    <t>Primici od prodaje dionica i udjela u glavnici</t>
  </si>
  <si>
    <t>IZDACI ZA FINANCIJSKU IMOVINU I OTPLATE ZAJMOVA</t>
  </si>
  <si>
    <t>Izdaci za dionice i udjele u glavnici</t>
  </si>
  <si>
    <t>Izdaci za otplatu glavnice za izdane vrijednosne papire</t>
  </si>
  <si>
    <t>Obveznice</t>
  </si>
  <si>
    <t>PRIMICI OD FINANCIJSKE IMOVINE  I ZADUŽIVANJA</t>
  </si>
  <si>
    <t>Primici od prodaje dionica i udjela u glavnici trgovačkih društava u javnom sektoru</t>
  </si>
  <si>
    <t xml:space="preserve">Primici od zaduživanja </t>
  </si>
  <si>
    <t>Dionice i udjeli u glavnici trgovačkih društava u javnom sektoru</t>
  </si>
  <si>
    <t>Izdaci za dane zajmove neprofitnim organizacijama, građanima i kućanstvima</t>
  </si>
  <si>
    <t>Izdaci za dane zajmove trgovačkim društvima u javnom sektoru</t>
  </si>
  <si>
    <t>Izdaci za otplatu glavnice za izdane obveznice</t>
  </si>
  <si>
    <t>B. RAČUN  FINANCIRANJA</t>
  </si>
  <si>
    <t>NETO FINANCIRANJE</t>
  </si>
  <si>
    <t>Primici (povrati) glavnice zajmova danih neprofitnim organizacijama, građanima i kućanstvima</t>
  </si>
  <si>
    <t>Primici (povrati) glavnice zajmova danih trgovačkim društvima u javnom sektoru</t>
  </si>
  <si>
    <t>Povrati zajmova danih drugim razinama vlasti</t>
  </si>
  <si>
    <t>Dani zajmovi drugim razinama vlasti</t>
  </si>
  <si>
    <t>Primici (povrati) glavnice zajmova danih trgovačkim društvima i obrtnicima izvan javnog sektora</t>
  </si>
  <si>
    <t>Primici od izdanih vrijednosnih papira</t>
  </si>
  <si>
    <t>Primljeni krediti i zajmovi od međunarodnih organizacija, institucija i tijela EU te inozemnih vlada</t>
  </si>
  <si>
    <t>Primljeni krediti i zajmovi od kreditnih i ostalih financijskih institucija izvan javnog sektora</t>
  </si>
  <si>
    <t>Izdaci za dane zajmove trgovačkim društvima i obrtnicima izvan javnog sektora</t>
  </si>
  <si>
    <t>Dionice i udjeli u glavnici kreditnih i ostalih financijskih institucija izvan javnog sektora</t>
  </si>
  <si>
    <t>Izdaci za otplatu glavnice primljenih kredita i zajmova</t>
  </si>
  <si>
    <t>Otplata glavnice primljenih kredita i zajmova od kreditnih i ostalih financijskih institucija izvan javnog sektora</t>
  </si>
  <si>
    <t>Sku-pina</t>
  </si>
  <si>
    <t>Pod-skupina</t>
  </si>
  <si>
    <t>Raz-red</t>
  </si>
  <si>
    <t>Prijenos depozita iz prethodne godine</t>
  </si>
  <si>
    <t>Primljeni povrati glavnica danih zajmova i depozita</t>
  </si>
  <si>
    <t>Odjeljak</t>
  </si>
  <si>
    <t>Povrat zajmova danih neprofitnim organizacijama, građanima i kućanstvima u tuzemstvu</t>
  </si>
  <si>
    <t>Povrati zajmova danih trgovačkim društvima u javnom sektoru</t>
  </si>
  <si>
    <t>Povrat zajmova danih tuzemnim trgovačkim društvima izvan javnog
sektora</t>
  </si>
  <si>
    <t>Povrati zajmova danih tuzemnim obrtnicima</t>
  </si>
  <si>
    <t>Povrat zajmova danih gradskim proračunima</t>
  </si>
  <si>
    <t>Povrat zajmova danih općinskim proračunima</t>
  </si>
  <si>
    <t>Povrat zajmova danih ostalim izvanproračunskim korisnicima državnog proračuna</t>
  </si>
  <si>
    <t xml:space="preserve">Trezorski zapisi </t>
  </si>
  <si>
    <t>Trezorski zapisi - tuzemni</t>
  </si>
  <si>
    <t>Obveznice - tuzemne</t>
  </si>
  <si>
    <t>Obveznice - inozemne</t>
  </si>
  <si>
    <t>Dionice i udjeli u glavnici kreditnih institucija u javnom sektoru</t>
  </si>
  <si>
    <t>Primljeni zajmovi od međunarodnih organizacija</t>
  </si>
  <si>
    <t>Primljeni krediti i zajmovi od institucija i tijela EU</t>
  </si>
  <si>
    <t>Primljeni krediti od kreditnih institucija u javnom sektoru</t>
  </si>
  <si>
    <t>Primljeni krediti i zajmovi od ostalih financijskih institucija u javnom
sektoru</t>
  </si>
  <si>
    <t>Primljeni krediti od tuzemnih kreditnih institucija izvan javnog sektora</t>
  </si>
  <si>
    <t>Izdaci za dane zajmove i depozite</t>
  </si>
  <si>
    <t>Dani zajmovi neprofitnim organizacijama, građanima i kućanstvima u
tuzemstvu</t>
  </si>
  <si>
    <t>Dani zajmovi trgovačkim društvima u javnom sektoru</t>
  </si>
  <si>
    <t>Dani zajmovi tuzemnim trgovačkim društvima izvan javnog sektora</t>
  </si>
  <si>
    <t>Dani zajmovi tuzemnim obrtnicima</t>
  </si>
  <si>
    <t>Dani zajmovi županijskim proračunima</t>
  </si>
  <si>
    <t>Dani zajmovi gradskim proračunima</t>
  </si>
  <si>
    <t>Dani zajmovi ostalim izvanproračunskim korisnicima državnog proračuna</t>
  </si>
  <si>
    <t>Dionice i udjeli u glavnici kreditnih i ostalih financijskih institucija u javnom sektoru</t>
  </si>
  <si>
    <t>Dionice i udjeli glavnici ostalih finacijskih institucija u javnom sektoru</t>
  </si>
  <si>
    <t>Dionice i udjeli u glavnici inozemnih kreditnih i ostalih financijskih institucija</t>
  </si>
  <si>
    <t>Otplata glavnice primljenih kredita i zajmova od međunarodnih organizacija, institucija i tijela EU te inozemnih vlada</t>
  </si>
  <si>
    <t>Otplata glavnice primljenih kredita i zajmova od kreditnih i ostalih financijskih institucija u javnom sektoru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</si>
  <si>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</si>
  <si>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</si>
  <si>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</si>
  <si>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</si>
  <si>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
sektoru</t>
  </si>
  <si>
    <t>Otplata glavnice primljenih kredita od tuzemnih kreditnih institucija
izvan javnog sektora</t>
  </si>
  <si>
    <t>Otplata glavnice primljenih kredita od inozemnih kreditnih institucija</t>
  </si>
  <si>
    <t>Izdaci za otplatu glavnice za izdane obveznice u zemlji</t>
  </si>
  <si>
    <t>Izdaci za otplatu glavnice za izdane obveznice u inozemstvu</t>
  </si>
  <si>
    <t>542220010</t>
  </si>
  <si>
    <t>542220014</t>
  </si>
  <si>
    <t>542220020</t>
  </si>
  <si>
    <t>542220024</t>
  </si>
  <si>
    <t>542220026</t>
  </si>
  <si>
    <t>Konto glavne knjige</t>
  </si>
  <si>
    <t>Aktivnost</t>
  </si>
  <si>
    <t>A539099</t>
  </si>
  <si>
    <t>Otplata glavnice - HPB BRODOGRADNJA (HRK)</t>
  </si>
  <si>
    <t>Otplata glavnice - HPB BRODOGRADNJA (USD)</t>
  </si>
  <si>
    <t>Otplata glavnice - HPB BRODOGRADNJA (EUR)</t>
  </si>
  <si>
    <t>Otplata glavnice - Umirovlj. Fond -HPB 720  MLN HRK</t>
  </si>
  <si>
    <t>Otplata glavnice - HŽ Putnički prijevoz</t>
  </si>
  <si>
    <t>Otplata glavnice-HŽ CARGO</t>
  </si>
  <si>
    <t>544320011</t>
  </si>
  <si>
    <t>A539100</t>
  </si>
  <si>
    <t>Otplata glavnice - KBC (PBZ EUR 73.200.000,00)</t>
  </si>
  <si>
    <t>544320015</t>
  </si>
  <si>
    <t>Otplata glavnice - ZABA BRODOGRADNJA (HRK)</t>
  </si>
  <si>
    <t>Otplata glavnice - ZABA BRODOGRADNJA (EUR)</t>
  </si>
  <si>
    <t>544320021</t>
  </si>
  <si>
    <t>Otplata glavnice - SGS BRODOGRADNJA (HRK)</t>
  </si>
  <si>
    <t>Otplata glavnice - SGS BRODOGRADNJA (USD)</t>
  </si>
  <si>
    <t>544320031</t>
  </si>
  <si>
    <t>Otplata glavnice-SGS 50 mln EUR</t>
  </si>
  <si>
    <t>544320030</t>
  </si>
  <si>
    <t xml:space="preserve">Otplata glavnice-HŽ PUTNIČKI PRIJEVOZ </t>
  </si>
  <si>
    <t>544320032</t>
  </si>
  <si>
    <t>Otplata glavnice-HŽ INFRASTRUKTURA</t>
  </si>
  <si>
    <t>544320029</t>
  </si>
  <si>
    <t>Otplata glavnice - Umirovlj. Fond -ZABA 720  MLN HRK</t>
  </si>
  <si>
    <t>544320037</t>
  </si>
  <si>
    <t>Razdjel/
glava</t>
  </si>
  <si>
    <t>02506</t>
  </si>
  <si>
    <t>A818010</t>
  </si>
  <si>
    <t>A539052</t>
  </si>
  <si>
    <t>A539053</t>
  </si>
  <si>
    <t>A539053 Osnivački ulozi u međunarodnim financijskim organizacijama</t>
  </si>
  <si>
    <t>A539098</t>
  </si>
  <si>
    <t>A818027</t>
  </si>
  <si>
    <t>A818027 Zajmovi za sufinanciranje IPA projekata (EIB)</t>
  </si>
  <si>
    <t>04005</t>
  </si>
  <si>
    <t>04040</t>
  </si>
  <si>
    <t>A879001</t>
  </si>
  <si>
    <t>04105</t>
  </si>
  <si>
    <t>A522022</t>
  </si>
  <si>
    <t>A522022 Stambeno zbrinjavanje invalida iz Domovinskog rata</t>
  </si>
  <si>
    <t>04805</t>
  </si>
  <si>
    <t>A777000</t>
  </si>
  <si>
    <t>A777000 Diplomatski i konzularni poslovi u inozemstvu</t>
  </si>
  <si>
    <t>T544022</t>
  </si>
  <si>
    <t>A563026</t>
  </si>
  <si>
    <t>K822077</t>
  </si>
  <si>
    <t>Dionice i udjeli u glavnici trgovačkih društava izvan javnog sektora</t>
  </si>
  <si>
    <t>Dionice i udjeli u glavnici tuzemnih trgovačkih društava izvan javnog sektora</t>
  </si>
  <si>
    <t>06005</t>
  </si>
  <si>
    <t>K570344</t>
  </si>
  <si>
    <t>06505</t>
  </si>
  <si>
    <t>K570344 Provedba ugovora o koncesiji za izgradnju autoceste Zagreb-Macelj</t>
  </si>
  <si>
    <t>07620</t>
  </si>
  <si>
    <t>K576201</t>
  </si>
  <si>
    <t>K576201 Društveno poticana stanogradnja</t>
  </si>
  <si>
    <t>11005</t>
  </si>
  <si>
    <t>Zajam za Projekt sufinanciranja EU ISPA-IPA 2007-2011.EIB 25</t>
  </si>
  <si>
    <t>Zajam za Projekt inovacij. I poduzetn. Kapitala IBRD 85180</t>
  </si>
  <si>
    <t>Zajam za Projekt ulaganja u zaštitu prirode</t>
  </si>
  <si>
    <t>2. projekt tehnologijskog razvoja IBRD 82580</t>
  </si>
  <si>
    <t>Zajam za proj. rezultata u sustavu soc. skrbi IBRD 84260</t>
  </si>
  <si>
    <t>Zajam za projekt rezultata u zdravstvu 83650 IBRD</t>
  </si>
  <si>
    <t>07625</t>
  </si>
  <si>
    <t>07715</t>
  </si>
  <si>
    <t>08005</t>
  </si>
  <si>
    <t>10205</t>
  </si>
  <si>
    <t>Zajmovi Svjetske banke</t>
  </si>
  <si>
    <t>Ukupno Svjetska banka</t>
  </si>
  <si>
    <t>09605</t>
  </si>
  <si>
    <t>Zajmovi Razvojne banke Vijeća Europe</t>
  </si>
  <si>
    <t>Zajmovi Europske investicijske banke</t>
  </si>
  <si>
    <t>Ukupno Europska investicijska banka</t>
  </si>
  <si>
    <t>Otplata glavnice – Projekt ulaganja u mirovinski sustav, IBRD 46720-HR</t>
  </si>
  <si>
    <t>Otplata glavnice – Kontrola zagađivanja obalnih gradova, IBRD 72260-HR</t>
  </si>
  <si>
    <t>Otplata glavnice – Projekt gospodarskog i socijalnog oporavka, IBRD 72830- HR</t>
  </si>
  <si>
    <t>Otplata glavnice – Hrvatski projekt tehnologijskog razvoja, IBRD 73200-HR</t>
  </si>
  <si>
    <t>Otplata glavnice – Projekt razvoja sustava odgoja i obrazovanja, IBRD 73320-HR</t>
  </si>
  <si>
    <t>Otplata glavnice – Projekt razvoja sustava socijalne skrbi, IBRD 73070-HR</t>
  </si>
  <si>
    <t>Kredit za pamuk USDA-PL-480</t>
  </si>
  <si>
    <t>542220011</t>
  </si>
  <si>
    <t>542220025</t>
  </si>
  <si>
    <t>Otplata gl. Umirovljenički fond 735,2 mln.HRK- HPB</t>
  </si>
  <si>
    <t>Otplata glavnice sind.500</t>
  </si>
  <si>
    <t>Valjaonica cijevi Sisak 2006</t>
  </si>
  <si>
    <t>Otplata glavnice SGS 320 ml HRK</t>
  </si>
  <si>
    <t>HŽ – zajam za modernizaciju KfW – 12900</t>
  </si>
  <si>
    <t>Otplata glavnice Credit Suisse brodogradnja</t>
  </si>
  <si>
    <t>Otplata glavnice primljenih kredita od ino. kred. Institucija - neto</t>
  </si>
  <si>
    <t>Projekti vodnog gospodarstva CEB 1751</t>
  </si>
  <si>
    <t>A544011 Osiguranje izvoza-garantni fond</t>
  </si>
  <si>
    <t>Otplata glavnice – Projekt sređivanja zemljišnih knjiga i katastra IBRD 46740 HR</t>
  </si>
  <si>
    <t>Otplata glavnice - Projekt unutarnje vode, IBRD 74530</t>
  </si>
  <si>
    <t>Otplata glavnice - Drugi programski zajam za prilagodbu, IBRD 74500-HR PAL 2</t>
  </si>
  <si>
    <t>Otplata glavnice - Projekt modernizacije Porezne uprave IBRD 74710-HR</t>
  </si>
  <si>
    <t>Kredit za suncokretovo ulje USDA</t>
  </si>
  <si>
    <t>544320022</t>
  </si>
  <si>
    <t>OTP-Brodogradnja</t>
  </si>
  <si>
    <t>08006</t>
  </si>
  <si>
    <t>Otplata glavnice - IBRD 82580</t>
  </si>
  <si>
    <t>Otplata glavnice - IBRD 83650</t>
  </si>
  <si>
    <t>Otplata glavnice - IBRD 84260</t>
  </si>
  <si>
    <t>A539098 Otplata glavnice - zajmovi EIB-a</t>
  </si>
  <si>
    <t>542220028</t>
  </si>
  <si>
    <t>Otplata glavnice - Sindicirani kredit 640 mln EUR HPB</t>
  </si>
  <si>
    <t>Projekt navodnjavanja HBOR</t>
  </si>
  <si>
    <t>Otplata glavnice-HŽ CARGO 112 mln HRK</t>
  </si>
  <si>
    <t>Otplata glavnice-HŽ CARGO 400 mln HRK</t>
  </si>
  <si>
    <t>544320034</t>
  </si>
  <si>
    <t>544320035</t>
  </si>
  <si>
    <t xml:space="preserve">Otplata glavnice - sindicirani kredit 640 mln EUR </t>
  </si>
  <si>
    <t xml:space="preserve">Otplata glavnice - sindicirani kredit 528,50 mln EUR </t>
  </si>
  <si>
    <t>Otplata glavnice primljenih zajmova od ostalih tuzemnih financijskih institucija izvan javnog sektora</t>
  </si>
  <si>
    <t>A822028 Restrukturiranje brodogradilišta</t>
  </si>
  <si>
    <t>04905</t>
  </si>
  <si>
    <t>A563025 Administracija i upravljanje HAMAG-BICRO</t>
  </si>
  <si>
    <t>Povrat zajmova danih državnom proračunu - dugoročni</t>
  </si>
  <si>
    <t>Primici od povrata depozita i jamčevnih pologa</t>
  </si>
  <si>
    <t>Primici od povrata jamčevnih depozita</t>
  </si>
  <si>
    <t>Izdaci za depozite i jamčevne pologe</t>
  </si>
  <si>
    <t>Izdaci za depozite u kreditnim i ostalim financijskim institucijama- tuzemni</t>
  </si>
  <si>
    <t>07705</t>
  </si>
  <si>
    <t>Nadogradnja digitalno-radio komunikacijske mreže MUP-a TETRA MUPNET</t>
  </si>
  <si>
    <t>Otplata glavnice primljenih zajmova od državnog proračuna</t>
  </si>
  <si>
    <t>Izdaci za otplatu glavnice za izdane trezorske zapise</t>
  </si>
  <si>
    <t>542220015</t>
  </si>
  <si>
    <t>Otplata glavnice -Sindicirani kredit 525,5 mln. EUR HPB</t>
  </si>
  <si>
    <t>544320038</t>
  </si>
  <si>
    <t>IBRD 85180-HR IFL VS</t>
  </si>
  <si>
    <t>A903003 Administracija i  upravljanje/OKOLIŠ I ENERGETIKA</t>
  </si>
  <si>
    <t>A817078 Poticanje edukacije-SEECEL - Regionalni razvoj</t>
  </si>
  <si>
    <t>A767052 Dokapitalizacija  institucija</t>
  </si>
  <si>
    <t>KBC RIJEKA</t>
  </si>
  <si>
    <t>Dionice i udjeli u glavnici kreditnih i ostalih financijskih intitucija u javnom sektoru</t>
  </si>
  <si>
    <t>049/077</t>
  </si>
  <si>
    <t>04990</t>
  </si>
  <si>
    <t>841320413</t>
  </si>
  <si>
    <t>Projekt zaštite od poplava CEB 1845</t>
  </si>
  <si>
    <t>ukupno Razvojna banka vijeća Europe</t>
  </si>
  <si>
    <t>05110</t>
  </si>
  <si>
    <t>Dionice i udjeli u glavnici tuzemnih kreditnih i ostalih financijskih institucija izvan javnog sektora</t>
  </si>
  <si>
    <t>Redovna djelatnost Sveučilišta u Osijeku</t>
  </si>
  <si>
    <t>A818027 Dani zajmovi trgovačkim društvima u javnom sektoru - zajmovi za sufinanciranje IPA projekata (EIB)</t>
  </si>
  <si>
    <t>OP Konkurentnost i kohezija - pojedinačno jamstvo bez subvencije kamatne stope A822082</t>
  </si>
  <si>
    <t>Kreditiranje (kroz osnivački kapital HBOR-a – poticanje izvoza, infrastrukture, i gospodarskih djelatnosti te malog i srednjeg poduzetništva A544005</t>
  </si>
  <si>
    <t>Dionice i udjeli u glavnici trgovačkih društava u javnom sektoru A621004 Redovna djelatnost Sveučilišta u Splitu</t>
  </si>
  <si>
    <t>A822073 Regionalni inovacijski fond ENIF (A913016)</t>
  </si>
  <si>
    <t>Potpora investicijskom procesu (HAMAG BICRO) A913008</t>
  </si>
  <si>
    <t>Preuzimanje imovine prijebojem - porezna uprava K557049</t>
  </si>
  <si>
    <t>Otplata glavnice CEB 1351 Obnova zdravstvene infrasturkture</t>
  </si>
  <si>
    <t>Otplata glavnice CEB 1456 izgradnja školskih objekata u RH</t>
  </si>
  <si>
    <t>Otplata glavnice CEB 1498 Izgradnja objekata komunalne i društvene infrastrukture</t>
  </si>
  <si>
    <t>Otplata glavnice IBRD 1511 Kulturna baština Ilok-Vukovar-Vučedol</t>
  </si>
  <si>
    <t>Otplata glavnice IBRD 75980-HR IFL FS HR Hitna medicinska pomoć</t>
  </si>
  <si>
    <t>Otplata glavnice IBRD 764000-HR FSL Onečišćenje voda na priobalnom području 2</t>
  </si>
  <si>
    <t>Otplata glavnice IBRD 80860 Projekt implementacije integriranog sustava zemljišne administracije</t>
  </si>
  <si>
    <t>Otplata glavnice - IBRD 80210 Projekt integracije u EU Natura 2000</t>
  </si>
  <si>
    <t>Otplata glavnice CEB 1751 Financiranje projekata vodno komunalne infrastrukture</t>
  </si>
  <si>
    <t>Otplata glavnide 'V.Lenac G-04 HBOR</t>
  </si>
  <si>
    <t>Otplata glavnice - Uljanik TOB I - 1/05 HBOR</t>
  </si>
  <si>
    <t>Otplata glavnice sveučilišta u Zagrebu A767010</t>
  </si>
  <si>
    <t>Otplata glavnice sveučilišta u Rijeci A818010</t>
  </si>
  <si>
    <t>Otplata glavnice Sveučilište u Splitu A767011</t>
  </si>
  <si>
    <t>Otplata glavnice sveučilišta u Dubrovniku A818009</t>
  </si>
  <si>
    <t>Otplata glavnice sveučilišta u Osijeku A818011</t>
  </si>
  <si>
    <t>Otplata glavnice - addiko 80 mln EUR</t>
  </si>
  <si>
    <t>Otplata glavnice -Addiko 600 mln</t>
  </si>
  <si>
    <t>Otplata glavnice - Sveučilište u Zagrebu</t>
  </si>
  <si>
    <t>OP Konkurentnost i kohezija - financijski instrumenti A913006</t>
  </si>
  <si>
    <t>Projekt poduzetničkog kapitala za inovacije i poduzetništvo K913002</t>
  </si>
  <si>
    <t>Povrat zajmova danih neporofitnim organizacijama, građanima i kućanstvima</t>
  </si>
  <si>
    <t>Zajam za razvojnu politiku</t>
  </si>
  <si>
    <t>Otplata glavnice - kredit 500 mln HPB</t>
  </si>
  <si>
    <t>Otplata glavnice - kredit 300 mln HPB</t>
  </si>
  <si>
    <t>Otplata glavnice - ZABA 1 mlr. HRK D-23</t>
  </si>
  <si>
    <t>Otplata glavnice - PBZ 100mln EUR</t>
  </si>
  <si>
    <t>Otplata glavnice - USD obveznice IV</t>
  </si>
  <si>
    <t>Obveznice serija 12D-17</t>
  </si>
  <si>
    <t>Obveznice serija 15D-17</t>
  </si>
  <si>
    <t>Obveznice serija 18D-18</t>
  </si>
  <si>
    <t>Obveznica serija 07D-19</t>
  </si>
  <si>
    <t>Obveznice serija 13D-20</t>
  </si>
  <si>
    <t>Obveznce serija  14D-20</t>
  </si>
  <si>
    <t>Otplata glavnice - EUR obveznice / VIII</t>
  </si>
  <si>
    <t>Otplata glavnice - UDS obveznice I</t>
  </si>
  <si>
    <t>Otplata glavnice - UDS obveznice II</t>
  </si>
  <si>
    <t>K817068 OP Konkurentnost i kohezija 2014-2020</t>
  </si>
  <si>
    <t>A820058 ZPP- Mjere ruralnog razvoja</t>
  </si>
  <si>
    <t>K784022 OP Konkurentnost i kohezija</t>
  </si>
  <si>
    <t>OP Konkurentnost i kohezija - K784022</t>
  </si>
  <si>
    <t>Dani zajmovi općinskim proračunima</t>
  </si>
  <si>
    <t>07605</t>
  </si>
  <si>
    <t>OP Konkurentnost i kohezija T538072</t>
  </si>
  <si>
    <t>K784040 CEB Obrana od poplava</t>
  </si>
  <si>
    <t>Program ruralnog razvoja A913018</t>
  </si>
  <si>
    <t>Otplata glavnice KBC Rijeka Izravno kapitalno ulaganje K882002</t>
  </si>
  <si>
    <t>Klinika za infektivne bolesti Dr. Fran Mihaljević A893001</t>
  </si>
  <si>
    <t>Hrvatski zavod za transfuzijsku medicinu A888001</t>
  </si>
  <si>
    <t>Leksikografski zavod Miroslav Krleža - izvor 43</t>
  </si>
  <si>
    <t>08091 RKP 21869</t>
  </si>
  <si>
    <t>Sveučilišta i veleučilišta u RH</t>
  </si>
  <si>
    <t>08620</t>
  </si>
  <si>
    <t>Primljeni krediti od inozemnih kreditnih institucija</t>
  </si>
  <si>
    <t>09620 / 26379</t>
  </si>
  <si>
    <t>A879001 Administracija i upravljanje Agencija za prostore ugrožene eksplozivnom atmosferom -Kredit Hypo alpe Adria Bank</t>
  </si>
  <si>
    <t xml:space="preserve">Hrvatski zavod za mirovinsko osiguranje </t>
  </si>
  <si>
    <t>Prijenos depozita u narednu godinu</t>
  </si>
  <si>
    <t>Projekcija proračuna za
2021.</t>
  </si>
  <si>
    <t>02505</t>
  </si>
  <si>
    <t>03005</t>
  </si>
  <si>
    <t>Primici od povrata depozita od kreditnih i ostalih financijskih institucija - tuzemni</t>
  </si>
  <si>
    <t>Primici od prodaje dionica i udjela u glavnici kreditnih i ostalih financijskih institucija izvan javnog sektora</t>
  </si>
  <si>
    <t>Povrat zajmova danih županijskim proračunima</t>
  </si>
  <si>
    <t>Dani zajmovi trgovačkim društvima u javnom sektoru HAC i ARZ</t>
  </si>
  <si>
    <t>Projekt izgradnje vodokomunalne infrastrukture (K784037)</t>
  </si>
  <si>
    <t>A767059 Financijsko restrukturiranje (HC)</t>
  </si>
  <si>
    <t>Izdaci za depozite u kreditnim i ostalim financijskim institucijama - tuzemni</t>
  </si>
  <si>
    <t>T817088 Ulaganje u fondove za gospodarsku suradnju</t>
  </si>
  <si>
    <t>A913006 OP Konkurentnost i kohezija FI 2014.-2020.</t>
  </si>
  <si>
    <t>07740</t>
  </si>
  <si>
    <t>Centar za praćenje poslovanja energetskog sektora i investicija</t>
  </si>
  <si>
    <t>Otplata glavnice - Vrhbosanska nadbiskupija HBOR</t>
  </si>
  <si>
    <t>Agencija za prostore ugrožene eksplozivnom atmosferom</t>
  </si>
  <si>
    <t>Otplata glavnice IBRD 73600-HR</t>
  </si>
  <si>
    <t>Otplata glavnice - IBRD 87490-HR IFL FS</t>
  </si>
  <si>
    <t>09620 RKP 26387</t>
  </si>
  <si>
    <t>Klinička bolnica Merkur</t>
  </si>
  <si>
    <t>Projekt implementacije integriranog sustava zemljišne administracije IBRD 8900</t>
  </si>
  <si>
    <t>Izdaci za dane zajmove kreditnim i ostalim financijskim institucijama u javnom sektoru</t>
  </si>
  <si>
    <t>Dani zajmovi kreditnim institucijama u javnom sektoru</t>
  </si>
  <si>
    <t>Jamstvena pričuva A539052</t>
  </si>
  <si>
    <t>Jamstva za malo gospodarstvo/A913003</t>
  </si>
  <si>
    <t>A563026 Jamstva za malo gospodarstvo + (A913003)</t>
  </si>
  <si>
    <t>OP Konkurentnost i kohezija 2014.2020.-Energetska obnova zgrada T538072</t>
  </si>
  <si>
    <t>Kraljevina Belgija A539097</t>
  </si>
  <si>
    <t>Otplata glavnice-kredit 950 mln HRK HPB</t>
  </si>
  <si>
    <t>09620 RKP 26379</t>
  </si>
  <si>
    <t>A784031 Konkurentnost i održivost energetskog sustava</t>
  </si>
  <si>
    <t>08008</t>
  </si>
  <si>
    <t>A622132 Redovna djelatnost javnih instituta</t>
  </si>
  <si>
    <t>Otplata glavnice 'KBC 2007 (PBZ 572.859.628,55)</t>
  </si>
  <si>
    <t>Otplata glavnice - ZABA 1 mlr. HRK D-21</t>
  </si>
  <si>
    <t>Otplata glavnice - ZABA 300 mln. EUR</t>
  </si>
  <si>
    <t>Otplata glavnice PBZ 100 mln EUR D-23</t>
  </si>
  <si>
    <t>Otplata glavnice umirovljenički fond 106 mln EUR ZABA</t>
  </si>
  <si>
    <t>09620 RKP 38069</t>
  </si>
  <si>
    <t>A891001 Klinički bolnički centar</t>
  </si>
  <si>
    <t>RKP 26354</t>
  </si>
  <si>
    <t>Redovna djelatnost Sveučilišta u Rijeci A679089</t>
  </si>
  <si>
    <t>Redovna djelatnost veleučilišta i visokih škola A679089</t>
  </si>
  <si>
    <t>Obveznice serija 22D -21</t>
  </si>
  <si>
    <t>Otplata glavnice - UDS obveznice III</t>
  </si>
  <si>
    <t>Središnja državna riznica (primici)</t>
  </si>
  <si>
    <t>Otplata glavnice - HBOR BRODOGRADNJA</t>
  </si>
  <si>
    <t>Dani zajmovi županijskim proračunima-kratkoročni</t>
  </si>
  <si>
    <t>Izvršenje 
2018.</t>
  </si>
  <si>
    <t>Plan
2019.</t>
  </si>
  <si>
    <t>Projekcija proračuna za
2022.</t>
  </si>
  <si>
    <t>08625</t>
  </si>
  <si>
    <t>Hrvatski zavod za zapošljavanje</t>
  </si>
  <si>
    <t xml:space="preserve">Hrvatska agencija za malo gospodarstvo, inovacije i investicije, HAMAG-BICRO </t>
  </si>
  <si>
    <t>Državna geodetska uprava - Projekt implementacije integriranog sustava zemljisne admini IBRD 8086 (Ministarstvo pravosuđa i Državna geodetska uprava)</t>
  </si>
  <si>
    <t>Ministarstvo pravosuđa - Projekt implementacije integriranog sustava zemljisne admini IBRD 8086 (Ministarstvo pravosuđa i Državna geodetska uprava)</t>
  </si>
  <si>
    <t>Zajam za Projekt modernizacije i restrukturiranja cestovnog sektora - IBRD 87490</t>
  </si>
  <si>
    <t>CEB 1576 Financiranje zdravstvenih ustanova - Vijeće EU IV CEB</t>
  </si>
  <si>
    <t>Otplata glavnice zajmovi CEB 1845</t>
  </si>
  <si>
    <t>Projekt poduzetničkog kapitala inovacije i poduzetništvo</t>
  </si>
  <si>
    <t>Redovna djelatnost Sveučilišta u Zadru</t>
  </si>
  <si>
    <t>drrh2</t>
  </si>
  <si>
    <t>Otplata glavnice primljenih iz zajmova od drugih razina vlasti</t>
  </si>
  <si>
    <t>Otplata glavnice primlj. Zaj. Od ostalih IPKDP dugor.</t>
  </si>
  <si>
    <t>Otplata glavnice primljenih zajmova od drugih razina vlasti</t>
  </si>
  <si>
    <t xml:space="preserve">A679089 Redovna djelatnost Sveučilišta u Rijeci </t>
  </si>
  <si>
    <t>Otplata glavnice - kredit 1,5 mlrd HRK HBOR</t>
  </si>
  <si>
    <t>05540</t>
  </si>
  <si>
    <t>K780004 Adaptacija  i dogradnja zgrade Arheološkog muzeja Istre u Puli</t>
  </si>
  <si>
    <t>Otplata glavnice - OTP 450 mln HRK</t>
  </si>
  <si>
    <t>Otplata glavnice ERSTE 500 mln HRK</t>
  </si>
  <si>
    <t>Otplata glavnice ERSTE 150 mln EUR</t>
  </si>
  <si>
    <t>Obveznice serija 17D-22</t>
  </si>
  <si>
    <t>Obveznice serija 23D-22</t>
  </si>
  <si>
    <t>Obveznice serija 28D-22</t>
  </si>
  <si>
    <t>Otplata glavnice - Euro - obveznice IX</t>
  </si>
  <si>
    <t>Otplata glavnice - IBRD 89000 HR IFL FS</t>
  </si>
  <si>
    <t>HAMAG BICRO - financijski instrumenti izvor 563</t>
  </si>
  <si>
    <t>Ministarstvo graditeljstva i prostornog uređenja - fin.instrumenti</t>
  </si>
  <si>
    <t>MZOE - financijski instrumenti izvor 563</t>
  </si>
  <si>
    <t>08606</t>
  </si>
  <si>
    <t xml:space="preserve">Izdaci za jamčevne pologe </t>
  </si>
  <si>
    <t>Redovna djelatnost javnih instituta (iz EV prihoda) A622132</t>
  </si>
  <si>
    <t>Redovna djelatnost veleučilišta i visokih škola A679094</t>
  </si>
  <si>
    <t>A679088 Redovna djelatnost Sveučilišta u Zagrebu (EV)</t>
  </si>
  <si>
    <t>Zajam za Projekt sufinanciranja EU fondova 2014-2020 EIB 83495</t>
  </si>
  <si>
    <t>Zajam za Projekt sufinanciranja EU fondova 2014-2020 EIB 89.118</t>
  </si>
  <si>
    <t>HAMAG - financijski instrumenti izvor 565</t>
  </si>
  <si>
    <t>Ministarstvo poljoprivrede - financijski instrumenti izvor 565</t>
  </si>
  <si>
    <t>Projekt rekonstrukcije i adaptacije zgrada pravosudnih tijela, IBRD Zajam (Just-B)</t>
  </si>
  <si>
    <t>Primljeni krediti od tuzemnih kreditnih institucija izvan javnog sektora-namjenski</t>
  </si>
  <si>
    <t>844320081</t>
  </si>
  <si>
    <t xml:space="preserve">Primljeni krediti i zajmovi od kreditnih i ostalih financijskih institucija u javnom sektoru </t>
  </si>
  <si>
    <t>Redovna djelatnost</t>
  </si>
  <si>
    <t xml:space="preserve">Proračun za
2020. 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</si>
</sst>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0.0000"/>
    <numFmt numFmtId="177" formatCode="0.0"/>
    <numFmt numFmtId="178" formatCode="\5/\4"/>
    <numFmt numFmtId="179" formatCode="&quot;Da&quot;;&quot;Da&quot;;&quot;Ne&quot;"/>
    <numFmt numFmtId="180" formatCode="&quot;Istina&quot;;&quot;Istina&quot;;&quot;Laž&quot;"/>
    <numFmt numFmtId="181" formatCode="&quot;Uključeno&quot;;&quot;Uključeno&quot;;&quot;Isključeno&quot;"/>
    <numFmt numFmtId="182" formatCode="#,##0.0"/>
    <numFmt numFmtId="183" formatCode="_-* #,##0.00\ &quot;DM&quot;_-;\-* #,##0.00\ &quot;DM&quot;_-;_-* &quot;-&quot;??\ &quot;DM&quot;_-;_-@_-"/>
    <numFmt numFmtId="184" formatCode="_-* #,##0\ &quot;DM&quot;_-;\-* #,##0\ &quot;DM&quot;_-;_-* &quot;-&quot;\ &quot;DM&quot;_-;_-@_-"/>
    <numFmt numFmtId="185" formatCode="_-* #,##0.00\ _D_M_-;\-* #,##0.00\ _D_M_-;_-* &quot;-&quot;??\ _D_M_-;_-@_-"/>
    <numFmt numFmtId="186" formatCode="_-* #,##0\ _D_M_-;\-* #,##0\ _D_M_-;_-* &quot;-&quot;\ _D_M_-;_-@_-"/>
    <numFmt numFmtId="187" formatCode="#,##0_ ;\-#,##0\ "/>
    <numFmt numFmtId="188" formatCode="[$-41A]d\.\ mmmm\ yyyy\."/>
    <numFmt numFmtId="189" formatCode="0.E+00"/>
    <numFmt numFmtId="190" formatCode="#,##0.00\ &quot;kn&quot;"/>
    <numFmt numFmtId="191" formatCode="00000"/>
    <numFmt numFmtId="192" formatCode="#,##0.00000"/>
    <numFmt numFmtId="193" formatCode="&quot;True&quot;;&quot;True&quot;;&quot;False&quot;"/>
    <numFmt numFmtId="194" formatCode="[$¥€-2]\ #,##0.00_);[Red]\([$€-2]\ #,##0.00\)"/>
    <numFmt numFmtId="195" formatCode="&quot;- &quot;@"/>
    <numFmt numFmtId="196" formatCode="&quot;+ &quot;@"/>
    <numFmt numFmtId="197" formatCode="#,##0;\-\ #,##0"/>
    <numFmt numFmtId="198" formatCode="#,##0.00;\-\ #,##0.00"/>
    <numFmt numFmtId="199" formatCode="#,##0.00;\-#,##0.00;"/>
  </numFmts>
  <fonts count="69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0"/>
      <color indexed="44"/>
      <name val="Arial"/>
      <family val="2"/>
    </font>
    <font>
      <b/>
      <sz val="16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0"/>
      <family val="0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3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2" fillId="8" borderId="0" applyNumberFormat="0" applyBorder="0" applyAlignment="0" applyProtection="0"/>
    <xf numFmtId="0" fontId="62" fillId="13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4" borderId="0" applyNumberFormat="0" applyBorder="0" applyAlignment="0" applyProtection="0"/>
    <xf numFmtId="0" fontId="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9" fillId="24" borderId="0" applyNumberFormat="0" applyBorder="0" applyAlignment="0" applyProtection="0"/>
    <xf numFmtId="0" fontId="0" fillId="34" borderId="1" applyNumberFormat="0" applyFont="0" applyAlignment="0" applyProtection="0"/>
    <xf numFmtId="0" fontId="10" fillId="37" borderId="2" applyNumberFormat="0" applyAlignment="0" applyProtection="0"/>
    <xf numFmtId="0" fontId="11" fillId="26" borderId="3" applyNumberFormat="0" applyAlignment="0" applyProtection="0"/>
    <xf numFmtId="0" fontId="14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5" borderId="2" applyNumberFormat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22" fillId="37" borderId="7" applyNumberFormat="0" applyAlignment="0" applyProtection="0"/>
    <xf numFmtId="0" fontId="10" fillId="5" borderId="8" applyNumberFormat="0" applyAlignment="0" applyProtection="0"/>
    <xf numFmtId="0" fontId="39" fillId="10" borderId="9">
      <alignment horizontal="center" vertical="top" wrapText="1"/>
      <protection/>
    </xf>
    <xf numFmtId="0" fontId="39" fillId="10" borderId="9">
      <alignment horizontal="center" vertical="top" wrapText="1"/>
      <protection/>
    </xf>
    <xf numFmtId="0" fontId="20" fillId="0" borderId="10" applyNumberFormat="0" applyFill="0" applyAlignment="0" applyProtection="0"/>
    <xf numFmtId="0" fontId="63" fillId="50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6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51" borderId="0">
      <alignment/>
      <protection/>
    </xf>
    <xf numFmtId="0" fontId="35" fillId="5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51" borderId="0">
      <alignment/>
      <protection/>
    </xf>
    <xf numFmtId="0" fontId="61" fillId="0" borderId="0">
      <alignment/>
      <protection/>
    </xf>
    <xf numFmtId="0" fontId="35" fillId="51" borderId="0">
      <alignment/>
      <protection/>
    </xf>
    <xf numFmtId="0" fontId="35" fillId="51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0" fontId="20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65" fillId="52" borderId="14" applyNumberFormat="0" applyAlignment="0" applyProtection="0"/>
    <xf numFmtId="4" fontId="24" fillId="53" borderId="15" applyNumberFormat="0" applyProtection="0">
      <alignment vertical="center"/>
    </xf>
    <xf numFmtId="4" fontId="5" fillId="53" borderId="7" applyNumberFormat="0" applyProtection="0">
      <alignment vertical="center"/>
    </xf>
    <xf numFmtId="4" fontId="35" fillId="53" borderId="16" applyNumberFormat="0" applyProtection="0">
      <alignment vertical="center"/>
    </xf>
    <xf numFmtId="4" fontId="5" fillId="4" borderId="15" applyNumberFormat="0" applyProtection="0">
      <alignment vertical="center"/>
    </xf>
    <xf numFmtId="4" fontId="25" fillId="53" borderId="15" applyNumberFormat="0" applyProtection="0">
      <alignment vertical="center"/>
    </xf>
    <xf numFmtId="4" fontId="25" fillId="53" borderId="15" applyNumberFormat="0" applyProtection="0">
      <alignment vertical="center"/>
    </xf>
    <xf numFmtId="4" fontId="27" fillId="53" borderId="7" applyNumberFormat="0" applyProtection="0">
      <alignment vertical="center"/>
    </xf>
    <xf numFmtId="4" fontId="48" fillId="53" borderId="16" applyNumberFormat="0" applyProtection="0">
      <alignment vertical="center"/>
    </xf>
    <xf numFmtId="4" fontId="24" fillId="53" borderId="15" applyNumberFormat="0" applyProtection="0">
      <alignment horizontal="left" vertical="center" indent="1"/>
    </xf>
    <xf numFmtId="4" fontId="24" fillId="53" borderId="15" applyNumberFormat="0" applyProtection="0">
      <alignment horizontal="left" vertical="center" indent="1"/>
    </xf>
    <xf numFmtId="4" fontId="5" fillId="53" borderId="7" applyNumberFormat="0" applyProtection="0">
      <alignment horizontal="left" vertical="center" indent="1"/>
    </xf>
    <xf numFmtId="4" fontId="35" fillId="53" borderId="16" applyNumberFormat="0" applyProtection="0">
      <alignment horizontal="left" vertical="center" indent="1"/>
    </xf>
    <xf numFmtId="0" fontId="24" fillId="53" borderId="15" applyNumberFormat="0" applyProtection="0">
      <alignment horizontal="left" vertical="top" indent="1"/>
    </xf>
    <xf numFmtId="0" fontId="24" fillId="53" borderId="15" applyNumberFormat="0" applyProtection="0">
      <alignment horizontal="left" vertical="top" indent="1"/>
    </xf>
    <xf numFmtId="4" fontId="5" fillId="53" borderId="7" applyNumberFormat="0" applyProtection="0">
      <alignment horizontal="left" vertical="center" indent="1"/>
    </xf>
    <xf numFmtId="0" fontId="49" fillId="53" borderId="15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0" fontId="39" fillId="6" borderId="7" applyNumberFormat="0" applyProtection="0">
      <alignment horizontal="left" vertical="center" indent="1"/>
    </xf>
    <xf numFmtId="4" fontId="35" fillId="44" borderId="16" applyNumberFormat="0" applyProtection="0">
      <alignment horizontal="left" vertical="center" indent="1"/>
    </xf>
    <xf numFmtId="4" fontId="5" fillId="7" borderId="15" applyNumberFormat="0" applyProtection="0">
      <alignment horizontal="right" vertical="center"/>
    </xf>
    <xf numFmtId="4" fontId="5" fillId="7" borderId="7" applyNumberFormat="0" applyProtection="0">
      <alignment horizontal="right" vertical="center"/>
    </xf>
    <xf numFmtId="4" fontId="35" fillId="7" borderId="16" applyNumberFormat="0" applyProtection="0">
      <alignment horizontal="right" vertical="center"/>
    </xf>
    <xf numFmtId="4" fontId="5" fillId="3" borderId="15" applyNumberFormat="0" applyProtection="0">
      <alignment horizontal="right" vertical="center"/>
    </xf>
    <xf numFmtId="4" fontId="5" fillId="3" borderId="7" applyNumberFormat="0" applyProtection="0">
      <alignment horizontal="right" vertical="center"/>
    </xf>
    <xf numFmtId="4" fontId="35" fillId="54" borderId="16" applyNumberFormat="0" applyProtection="0">
      <alignment horizontal="right" vertical="center"/>
    </xf>
    <xf numFmtId="4" fontId="5" fillId="55" borderId="15" applyNumberFormat="0" applyProtection="0">
      <alignment horizontal="right" vertical="center"/>
    </xf>
    <xf numFmtId="4" fontId="5" fillId="55" borderId="7" applyNumberFormat="0" applyProtection="0">
      <alignment horizontal="right" vertical="center"/>
    </xf>
    <xf numFmtId="4" fontId="35" fillId="55" borderId="17" applyNumberFormat="0" applyProtection="0">
      <alignment horizontal="right" vertical="center"/>
    </xf>
    <xf numFmtId="4" fontId="5" fillId="49" borderId="15" applyNumberFormat="0" applyProtection="0">
      <alignment horizontal="right" vertical="center"/>
    </xf>
    <xf numFmtId="4" fontId="5" fillId="49" borderId="7" applyNumberFormat="0" applyProtection="0">
      <alignment horizontal="right" vertical="center"/>
    </xf>
    <xf numFmtId="4" fontId="35" fillId="49" borderId="16" applyNumberFormat="0" applyProtection="0">
      <alignment horizontal="right" vertical="center"/>
    </xf>
    <xf numFmtId="4" fontId="5" fillId="56" borderId="15" applyNumberFormat="0" applyProtection="0">
      <alignment horizontal="right" vertical="center"/>
    </xf>
    <xf numFmtId="4" fontId="5" fillId="56" borderId="7" applyNumberFormat="0" applyProtection="0">
      <alignment horizontal="right" vertical="center"/>
    </xf>
    <xf numFmtId="4" fontId="35" fillId="56" borderId="16" applyNumberFormat="0" applyProtection="0">
      <alignment horizontal="right" vertical="center"/>
    </xf>
    <xf numFmtId="4" fontId="5" fillId="57" borderId="15" applyNumberFormat="0" applyProtection="0">
      <alignment horizontal="right" vertical="center"/>
    </xf>
    <xf numFmtId="4" fontId="5" fillId="57" borderId="7" applyNumberFormat="0" applyProtection="0">
      <alignment horizontal="right" vertical="center"/>
    </xf>
    <xf numFmtId="4" fontId="35" fillId="57" borderId="16" applyNumberFormat="0" applyProtection="0">
      <alignment horizontal="right" vertical="center"/>
    </xf>
    <xf numFmtId="4" fontId="5" fillId="9" borderId="15" applyNumberFormat="0" applyProtection="0">
      <alignment horizontal="right" vertical="center"/>
    </xf>
    <xf numFmtId="4" fontId="5" fillId="9" borderId="7" applyNumberFormat="0" applyProtection="0">
      <alignment horizontal="right" vertical="center"/>
    </xf>
    <xf numFmtId="4" fontId="35" fillId="9" borderId="16" applyNumberFormat="0" applyProtection="0">
      <alignment horizontal="right" vertical="center"/>
    </xf>
    <xf numFmtId="4" fontId="5" fillId="58" borderId="15" applyNumberFormat="0" applyProtection="0">
      <alignment horizontal="right" vertical="center"/>
    </xf>
    <xf numFmtId="4" fontId="5" fillId="58" borderId="7" applyNumberFormat="0" applyProtection="0">
      <alignment horizontal="right" vertical="center"/>
    </xf>
    <xf numFmtId="4" fontId="35" fillId="58" borderId="16" applyNumberFormat="0" applyProtection="0">
      <alignment horizontal="right" vertical="center"/>
    </xf>
    <xf numFmtId="4" fontId="5" fillId="59" borderId="15" applyNumberFormat="0" applyProtection="0">
      <alignment horizontal="right" vertical="center"/>
    </xf>
    <xf numFmtId="4" fontId="5" fillId="59" borderId="7" applyNumberFormat="0" applyProtection="0">
      <alignment horizontal="right" vertical="center"/>
    </xf>
    <xf numFmtId="4" fontId="35" fillId="59" borderId="16" applyNumberFormat="0" applyProtection="0">
      <alignment horizontal="right" vertical="center"/>
    </xf>
    <xf numFmtId="4" fontId="24" fillId="60" borderId="18" applyNumberFormat="0" applyProtection="0">
      <alignment horizontal="left" vertical="center" indent="1"/>
    </xf>
    <xf numFmtId="4" fontId="24" fillId="61" borderId="7" applyNumberFormat="0" applyProtection="0">
      <alignment horizontal="left" vertical="center" indent="1"/>
    </xf>
    <xf numFmtId="4" fontId="35" fillId="60" borderId="17" applyNumberFormat="0" applyProtection="0">
      <alignment horizontal="left" vertical="center" indent="1"/>
    </xf>
    <xf numFmtId="4" fontId="5" fillId="62" borderId="0" applyNumberFormat="0" applyProtection="0">
      <alignment horizontal="left" vertical="center" indent="1"/>
    </xf>
    <xf numFmtId="4" fontId="5" fillId="63" borderId="19" applyNumberFormat="0" applyProtection="0">
      <alignment horizontal="left" vertical="center" indent="1"/>
    </xf>
    <xf numFmtId="4" fontId="0" fillId="8" borderId="17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0" fillId="8" borderId="17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5" fillId="2" borderId="15" applyNumberFormat="0" applyProtection="0">
      <alignment horizontal="right" vertical="center"/>
    </xf>
    <xf numFmtId="4" fontId="24" fillId="2" borderId="15" applyNumberFormat="0" applyProtection="0">
      <alignment horizontal="center" vertical="center"/>
    </xf>
    <xf numFmtId="0" fontId="41" fillId="6" borderId="7" applyNumberFormat="0" applyProtection="0">
      <alignment horizontal="center" vertical="center"/>
    </xf>
    <xf numFmtId="4" fontId="35" fillId="2" borderId="16" applyNumberFormat="0" applyProtection="0">
      <alignment horizontal="right" vertical="center"/>
    </xf>
    <xf numFmtId="4" fontId="24" fillId="2" borderId="15" applyNumberFormat="0" applyProtection="0">
      <alignment horizontal="center" vertical="top"/>
    </xf>
    <xf numFmtId="4" fontId="5" fillId="62" borderId="0" applyNumberFormat="0" applyProtection="0">
      <alignment horizontal="left" vertical="center" indent="1"/>
    </xf>
    <xf numFmtId="4" fontId="5" fillId="62" borderId="0" applyNumberFormat="0" applyProtection="0">
      <alignment horizontal="left" vertical="center" indent="1"/>
    </xf>
    <xf numFmtId="4" fontId="5" fillId="63" borderId="7" applyNumberFormat="0" applyProtection="0">
      <alignment horizontal="left" vertical="center" indent="1"/>
    </xf>
    <xf numFmtId="4" fontId="35" fillId="62" borderId="17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4" fontId="5" fillId="47" borderId="7" applyNumberFormat="0" applyProtection="0">
      <alignment horizontal="left" vertical="center" indent="1"/>
    </xf>
    <xf numFmtId="4" fontId="35" fillId="2" borderId="17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0" fillId="8" borderId="15" applyNumberFormat="0" applyProtection="0">
      <alignment horizontal="left" vertical="center" indent="1"/>
    </xf>
    <xf numFmtId="0" fontId="39" fillId="8" borderId="15" applyNumberFormat="0" applyProtection="0">
      <alignment horizontal="left" vertical="center" indent="1"/>
    </xf>
    <xf numFmtId="0" fontId="0" fillId="47" borderId="7" applyNumberFormat="0" applyProtection="0">
      <alignment horizontal="left" vertical="center" wrapText="1" indent="1"/>
    </xf>
    <xf numFmtId="0" fontId="35" fillId="10" borderId="16" applyNumberFormat="0" applyProtection="0">
      <alignment horizontal="left" vertical="center" indent="1"/>
    </xf>
    <xf numFmtId="0" fontId="39" fillId="8" borderId="15" applyNumberFormat="0" applyProtection="0">
      <alignment horizontal="left" vertical="center" indent="1"/>
    </xf>
    <xf numFmtId="0" fontId="0" fillId="47" borderId="7" applyNumberFormat="0" applyProtection="0">
      <alignment horizontal="left" vertical="center" wrapText="1" indent="1"/>
    </xf>
    <xf numFmtId="0" fontId="0" fillId="8" borderId="15" applyNumberFormat="0" applyProtection="0">
      <alignment horizontal="left" vertical="top" indent="1"/>
    </xf>
    <xf numFmtId="0" fontId="0" fillId="8" borderId="15" applyNumberFormat="0" applyProtection="0">
      <alignment horizontal="left" vertical="top" indent="1"/>
    </xf>
    <xf numFmtId="0" fontId="0" fillId="47" borderId="7" applyNumberFormat="0" applyProtection="0">
      <alignment horizontal="left" vertical="center" indent="1"/>
    </xf>
    <xf numFmtId="0" fontId="35" fillId="8" borderId="15" applyNumberFormat="0" applyProtection="0">
      <alignment horizontal="left" vertical="top" indent="1"/>
    </xf>
    <xf numFmtId="0" fontId="0" fillId="8" borderId="15" applyNumberFormat="0" applyProtection="0">
      <alignment horizontal="left" vertical="top" indent="1"/>
    </xf>
    <xf numFmtId="0" fontId="0" fillId="2" borderId="15" applyNumberFormat="0" applyProtection="0">
      <alignment horizontal="left" vertical="center" indent="1"/>
    </xf>
    <xf numFmtId="0" fontId="39" fillId="2" borderId="15" applyNumberFormat="0" applyProtection="0">
      <alignment horizontal="left" vertical="center" indent="1"/>
    </xf>
    <xf numFmtId="0" fontId="0" fillId="64" borderId="7" applyNumberFormat="0" applyProtection="0">
      <alignment horizontal="left" vertical="center" wrapText="1" indent="1"/>
    </xf>
    <xf numFmtId="0" fontId="39" fillId="2" borderId="15" applyNumberFormat="0" applyProtection="0">
      <alignment horizontal="left" vertical="center" indent="1"/>
    </xf>
    <xf numFmtId="0" fontId="35" fillId="47" borderId="16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64" borderId="7" applyNumberFormat="0" applyProtection="0">
      <alignment horizontal="left" vertical="center" wrapText="1" indent="1"/>
    </xf>
    <xf numFmtId="0" fontId="0" fillId="2" borderId="15" applyNumberFormat="0" applyProtection="0">
      <alignment horizontal="left" vertical="top" indent="1"/>
    </xf>
    <xf numFmtId="0" fontId="0" fillId="2" borderId="15" applyNumberFormat="0" applyProtection="0">
      <alignment horizontal="left" vertical="top" indent="1"/>
    </xf>
    <xf numFmtId="0" fontId="0" fillId="64" borderId="7" applyNumberFormat="0" applyProtection="0">
      <alignment horizontal="left" vertical="center" indent="1"/>
    </xf>
    <xf numFmtId="0" fontId="35" fillId="2" borderId="15" applyNumberFormat="0" applyProtection="0">
      <alignment horizontal="left" vertical="top" indent="1"/>
    </xf>
    <xf numFmtId="0" fontId="0" fillId="2" borderId="15" applyNumberFormat="0" applyProtection="0">
      <alignment horizontal="left" vertical="top" indent="1"/>
    </xf>
    <xf numFmtId="0" fontId="0" fillId="6" borderId="15" applyNumberFormat="0" applyProtection="0">
      <alignment horizontal="left" vertical="center" indent="1"/>
    </xf>
    <xf numFmtId="0" fontId="39" fillId="6" borderId="15" applyNumberFormat="0" applyProtection="0">
      <alignment horizontal="left" vertical="center" indent="1"/>
    </xf>
    <xf numFmtId="0" fontId="0" fillId="10" borderId="7" applyNumberFormat="0" applyProtection="0">
      <alignment horizontal="left" vertical="center" wrapText="1" indent="1"/>
    </xf>
    <xf numFmtId="0" fontId="39" fillId="6" borderId="15" applyNumberFormat="0" applyProtection="0">
      <alignment horizontal="left" vertical="center" indent="1"/>
    </xf>
    <xf numFmtId="0" fontId="35" fillId="6" borderId="16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10" borderId="7" applyNumberFormat="0" applyProtection="0">
      <alignment horizontal="left" vertical="center" wrapText="1" indent="1"/>
    </xf>
    <xf numFmtId="0" fontId="0" fillId="6" borderId="15" applyNumberFormat="0" applyProtection="0">
      <alignment horizontal="left" vertical="top" indent="1"/>
    </xf>
    <xf numFmtId="0" fontId="0" fillId="6" borderId="15" applyNumberFormat="0" applyProtection="0">
      <alignment horizontal="left" vertical="top" indent="1"/>
    </xf>
    <xf numFmtId="0" fontId="0" fillId="10" borderId="7" applyNumberFormat="0" applyProtection="0">
      <alignment horizontal="left" vertical="center" indent="1"/>
    </xf>
    <xf numFmtId="0" fontId="35" fillId="6" borderId="15" applyNumberFormat="0" applyProtection="0">
      <alignment horizontal="left" vertical="top" indent="1"/>
    </xf>
    <xf numFmtId="0" fontId="0" fillId="6" borderId="15" applyNumberFormat="0" applyProtection="0">
      <alignment horizontal="left" vertical="top" indent="1"/>
    </xf>
    <xf numFmtId="0" fontId="0" fillId="62" borderId="15" applyNumberFormat="0" applyProtection="0">
      <alignment horizontal="left" vertical="center" indent="1"/>
    </xf>
    <xf numFmtId="0" fontId="0" fillId="62" borderId="15" applyNumberFormat="0" applyProtection="0">
      <alignment horizontal="left" vertical="center" indent="1"/>
    </xf>
    <xf numFmtId="0" fontId="0" fillId="65" borderId="7" applyNumberFormat="0" applyProtection="0">
      <alignment horizontal="left" vertical="center" wrapText="1" indent="1"/>
    </xf>
    <xf numFmtId="0" fontId="0" fillId="62" borderId="15" applyNumberFormat="0" applyProtection="0">
      <alignment horizontal="left" vertical="center" indent="1"/>
    </xf>
    <xf numFmtId="0" fontId="0" fillId="62" borderId="15" applyNumberFormat="0" applyProtection="0">
      <alignment horizontal="left" vertical="center" indent="1"/>
    </xf>
    <xf numFmtId="0" fontId="35" fillId="62" borderId="16" applyNumberFormat="0" applyProtection="0">
      <alignment horizontal="left" vertical="center" indent="1"/>
    </xf>
    <xf numFmtId="0" fontId="0" fillId="62" borderId="15" applyNumberFormat="0" applyProtection="0">
      <alignment horizontal="left" vertical="center" indent="1"/>
    </xf>
    <xf numFmtId="0" fontId="0" fillId="62" borderId="15" applyNumberFormat="0" applyProtection="0">
      <alignment horizontal="left" vertical="top" indent="1"/>
    </xf>
    <xf numFmtId="0" fontId="0" fillId="62" borderId="15" applyNumberFormat="0" applyProtection="0">
      <alignment horizontal="left" vertical="top" indent="1"/>
    </xf>
    <xf numFmtId="0" fontId="0" fillId="65" borderId="7" applyNumberFormat="0" applyProtection="0">
      <alignment horizontal="left" vertical="center" indent="1"/>
    </xf>
    <xf numFmtId="0" fontId="35" fillId="62" borderId="15" applyNumberFormat="0" applyProtection="0">
      <alignment horizontal="left" vertical="top" indent="1"/>
    </xf>
    <xf numFmtId="0" fontId="0" fillId="62" borderId="15" applyNumberFormat="0" applyProtection="0">
      <alignment horizontal="left" vertical="top" indent="1"/>
    </xf>
    <xf numFmtId="0" fontId="0" fillId="5" borderId="20" applyNumberFormat="0">
      <alignment/>
      <protection locked="0"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5" borderId="21" applyNumberFormat="0">
      <alignment/>
      <protection locked="0"/>
    </xf>
    <xf numFmtId="0" fontId="37" fillId="0" borderId="0">
      <alignment/>
      <protection/>
    </xf>
    <xf numFmtId="0" fontId="38" fillId="8" borderId="22" applyBorder="0">
      <alignment/>
      <protection/>
    </xf>
    <xf numFmtId="4" fontId="5" fillId="4" borderId="15" applyNumberFormat="0" applyProtection="0">
      <alignment vertical="center"/>
    </xf>
    <xf numFmtId="4" fontId="5" fillId="4" borderId="15" applyNumberFormat="0" applyProtection="0">
      <alignment vertical="center"/>
    </xf>
    <xf numFmtId="4" fontId="5" fillId="4" borderId="7" applyNumberFormat="0" applyProtection="0">
      <alignment vertical="center"/>
    </xf>
    <xf numFmtId="4" fontId="50" fillId="4" borderId="15" applyNumberFormat="0" applyProtection="0">
      <alignment vertical="center"/>
    </xf>
    <xf numFmtId="4" fontId="27" fillId="4" borderId="15" applyNumberFormat="0" applyProtection="0">
      <alignment vertical="center"/>
    </xf>
    <xf numFmtId="4" fontId="27" fillId="4" borderId="15" applyNumberFormat="0" applyProtection="0">
      <alignment vertical="center"/>
    </xf>
    <xf numFmtId="4" fontId="27" fillId="4" borderId="7" applyNumberFormat="0" applyProtection="0">
      <alignment vertical="center"/>
    </xf>
    <xf numFmtId="4" fontId="51" fillId="0" borderId="23" applyNumberFormat="0" applyProtection="0">
      <alignment vertical="center"/>
    </xf>
    <xf numFmtId="4" fontId="5" fillId="4" borderId="15" applyNumberFormat="0" applyProtection="0">
      <alignment horizontal="left" vertical="center" indent="1"/>
    </xf>
    <xf numFmtId="4" fontId="5" fillId="4" borderId="15" applyNumberFormat="0" applyProtection="0">
      <alignment horizontal="left" vertical="center" indent="1"/>
    </xf>
    <xf numFmtId="4" fontId="5" fillId="4" borderId="7" applyNumberFormat="0" applyProtection="0">
      <alignment horizontal="left" vertical="center" indent="1"/>
    </xf>
    <xf numFmtId="4" fontId="50" fillId="10" borderId="15" applyNumberFormat="0" applyProtection="0">
      <alignment horizontal="left" vertical="center" indent="1"/>
    </xf>
    <xf numFmtId="0" fontId="5" fillId="4" borderId="15" applyNumberFormat="0" applyProtection="0">
      <alignment horizontal="left" vertical="top" indent="1"/>
    </xf>
    <xf numFmtId="0" fontId="5" fillId="4" borderId="15" applyNumberFormat="0" applyProtection="0">
      <alignment horizontal="left" vertical="top" indent="1"/>
    </xf>
    <xf numFmtId="4" fontId="5" fillId="4" borderId="7" applyNumberFormat="0" applyProtection="0">
      <alignment horizontal="left" vertical="center" indent="1"/>
    </xf>
    <xf numFmtId="0" fontId="50" fillId="4" borderId="15" applyNumberFormat="0" applyProtection="0">
      <alignment horizontal="left" vertical="top" indent="1"/>
    </xf>
    <xf numFmtId="4" fontId="5" fillId="62" borderId="15" applyNumberFormat="0" applyProtection="0">
      <alignment horizontal="right" vertical="center"/>
    </xf>
    <xf numFmtId="4" fontId="5" fillId="0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35" fillId="0" borderId="16" applyNumberFormat="0" applyProtection="0">
      <alignment horizontal="right" vertical="center"/>
    </xf>
    <xf numFmtId="4" fontId="27" fillId="62" borderId="15" applyNumberFormat="0" applyProtection="0">
      <alignment horizontal="right" vertical="center"/>
    </xf>
    <xf numFmtId="4" fontId="27" fillId="63" borderId="7" applyNumberFormat="0" applyProtection="0">
      <alignment horizontal="right" vertical="center"/>
    </xf>
    <xf numFmtId="4" fontId="48" fillId="5" borderId="16" applyNumberFormat="0" applyProtection="0">
      <alignment horizontal="right" vertical="center"/>
    </xf>
    <xf numFmtId="4" fontId="5" fillId="2" borderId="15" applyNumberFormat="0" applyProtection="0">
      <alignment horizontal="left" vertical="center" indent="1"/>
    </xf>
    <xf numFmtId="0" fontId="0" fillId="65" borderId="7" applyNumberFormat="0" applyProtection="0">
      <alignment horizontal="left" vertical="center" indent="1"/>
    </xf>
    <xf numFmtId="4" fontId="35" fillId="44" borderId="16" applyNumberFormat="0" applyProtection="0">
      <alignment horizontal="left" vertical="center" indent="1"/>
    </xf>
    <xf numFmtId="0" fontId="5" fillId="2" borderId="15" applyNumberFormat="0" applyProtection="0">
      <alignment horizontal="left" vertical="top" indent="1"/>
    </xf>
    <xf numFmtId="0" fontId="24" fillId="2" borderId="15" applyNumberFormat="0" applyProtection="0">
      <alignment horizontal="center" vertical="top" wrapText="1"/>
    </xf>
    <xf numFmtId="0" fontId="39" fillId="6" borderId="7" applyNumberFormat="0" applyProtection="0">
      <alignment horizontal="center" vertical="top" wrapText="1"/>
    </xf>
    <xf numFmtId="0" fontId="50" fillId="2" borderId="15" applyNumberFormat="0" applyProtection="0">
      <alignment horizontal="left" vertical="top" indent="1"/>
    </xf>
    <xf numFmtId="4" fontId="28" fillId="66" borderId="0" applyNumberFormat="0" applyProtection="0">
      <alignment horizontal="left" vertical="center" indent="1"/>
    </xf>
    <xf numFmtId="4" fontId="28" fillId="66" borderId="0" applyNumberFormat="0" applyProtection="0">
      <alignment horizontal="left" vertical="center" indent="1"/>
    </xf>
    <xf numFmtId="0" fontId="42" fillId="0" borderId="0" applyNumberFormat="0" applyProtection="0">
      <alignment/>
    </xf>
    <xf numFmtId="4" fontId="52" fillId="66" borderId="17" applyNumberFormat="0" applyProtection="0">
      <alignment horizontal="left" vertical="center" indent="1"/>
    </xf>
    <xf numFmtId="4" fontId="28" fillId="66" borderId="0" applyNumberFormat="0" applyProtection="0">
      <alignment horizontal="left" vertical="top" indent="1"/>
    </xf>
    <xf numFmtId="0" fontId="51" fillId="0" borderId="23">
      <alignment/>
      <protection/>
    </xf>
    <xf numFmtId="4" fontId="29" fillId="62" borderId="15" applyNumberFormat="0" applyProtection="0">
      <alignment horizontal="right" vertical="center"/>
    </xf>
    <xf numFmtId="4" fontId="29" fillId="63" borderId="7" applyNumberFormat="0" applyProtection="0">
      <alignment horizontal="right" vertical="center"/>
    </xf>
    <xf numFmtId="4" fontId="53" fillId="5" borderId="16" applyNumberFormat="0" applyProtection="0">
      <alignment horizontal="right" vertical="center"/>
    </xf>
    <xf numFmtId="0" fontId="43" fillId="67" borderId="0">
      <alignment/>
      <protection/>
    </xf>
    <xf numFmtId="49" fontId="44" fillId="67" borderId="0">
      <alignment/>
      <protection/>
    </xf>
    <xf numFmtId="49" fontId="45" fillId="67" borderId="24">
      <alignment/>
      <protection/>
    </xf>
    <xf numFmtId="49" fontId="46" fillId="67" borderId="0">
      <alignment/>
      <protection/>
    </xf>
    <xf numFmtId="0" fontId="43" fillId="5" borderId="24">
      <alignment/>
      <protection locked="0"/>
    </xf>
    <xf numFmtId="0" fontId="43" fillId="67" borderId="0">
      <alignment/>
      <protection/>
    </xf>
    <xf numFmtId="0" fontId="47" fillId="68" borderId="0">
      <alignment/>
      <protection/>
    </xf>
    <xf numFmtId="0" fontId="47" fillId="59" borderId="0">
      <alignment/>
      <protection/>
    </xf>
    <xf numFmtId="0" fontId="47" fillId="49" borderId="0">
      <alignment/>
      <protection/>
    </xf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69" borderId="8" applyNumberFormat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9" fontId="47" fillId="67" borderId="0">
      <alignment horizontal="right" vertical="center"/>
      <protection/>
    </xf>
    <xf numFmtId="49" fontId="47" fillId="67" borderId="0">
      <alignment/>
      <protection/>
    </xf>
  </cellStyleXfs>
  <cellXfs count="133">
    <xf numFmtId="0" fontId="0" fillId="0" borderId="0" xfId="0" applyAlignment="1">
      <alignment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3" fontId="34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32" fillId="0" borderId="0" xfId="0" applyNumberFormat="1" applyFont="1" applyFill="1" applyAlignment="1">
      <alignment horizontal="right"/>
    </xf>
    <xf numFmtId="3" fontId="34" fillId="0" borderId="0" xfId="0" applyNumberFormat="1" applyFont="1" applyFill="1" applyAlignment="1">
      <alignment horizontal="center"/>
    </xf>
    <xf numFmtId="0" fontId="32" fillId="0" borderId="0" xfId="0" applyFont="1" applyFill="1" applyBorder="1" applyAlignment="1" quotePrefix="1">
      <alignment horizontal="left"/>
    </xf>
    <xf numFmtId="3" fontId="33" fillId="0" borderId="2" xfId="0" applyNumberFormat="1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vertical="center"/>
    </xf>
    <xf numFmtId="3" fontId="32" fillId="0" borderId="2" xfId="0" applyNumberFormat="1" applyFont="1" applyFill="1" applyBorder="1" applyAlignment="1">
      <alignment vertical="center"/>
    </xf>
    <xf numFmtId="0" fontId="32" fillId="0" borderId="2" xfId="139" applyFont="1" applyFill="1" applyBorder="1" applyAlignment="1">
      <alignment horizontal="left" vertical="center" wrapText="1"/>
      <protection/>
    </xf>
    <xf numFmtId="3" fontId="32" fillId="0" borderId="2" xfId="0" applyNumberFormat="1" applyFont="1" applyFill="1" applyBorder="1" applyAlignment="1" quotePrefix="1">
      <alignment horizontal="left" vertical="center" wrapText="1"/>
    </xf>
    <xf numFmtId="3" fontId="34" fillId="0" borderId="2" xfId="0" applyNumberFormat="1" applyFont="1" applyFill="1" applyBorder="1" applyAlignment="1">
      <alignment vertical="center" wrapText="1"/>
    </xf>
    <xf numFmtId="3" fontId="33" fillId="0" borderId="27" xfId="0" applyNumberFormat="1" applyFont="1" applyFill="1" applyBorder="1" applyAlignment="1">
      <alignment horizontal="center" vertical="center"/>
    </xf>
    <xf numFmtId="3" fontId="33" fillId="0" borderId="27" xfId="0" applyNumberFormat="1" applyFont="1" applyFill="1" applyBorder="1" applyAlignment="1" quotePrefix="1">
      <alignment horizontal="left" vertical="center" wrapText="1"/>
    </xf>
    <xf numFmtId="3" fontId="34" fillId="0" borderId="27" xfId="0" applyNumberFormat="1" applyFont="1" applyFill="1" applyBorder="1" applyAlignment="1">
      <alignment vertical="center"/>
    </xf>
    <xf numFmtId="0" fontId="36" fillId="0" borderId="2" xfId="0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0" fontId="34" fillId="0" borderId="2" xfId="138" applyFont="1" applyFill="1" applyBorder="1" applyAlignment="1">
      <alignment horizontal="center" vertical="center" wrapText="1"/>
      <protection/>
    </xf>
    <xf numFmtId="0" fontId="38" fillId="0" borderId="28" xfId="138" applyNumberFormat="1" applyFont="1" applyFill="1" applyBorder="1" applyAlignment="1">
      <alignment horizontal="center" vertical="center"/>
      <protection/>
    </xf>
    <xf numFmtId="3" fontId="36" fillId="0" borderId="0" xfId="0" applyNumberFormat="1" applyFont="1" applyFill="1" applyAlignment="1">
      <alignment/>
    </xf>
    <xf numFmtId="3" fontId="34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left" vertical="center" wrapText="1"/>
    </xf>
    <xf numFmtId="0" fontId="32" fillId="0" borderId="2" xfId="0" applyNumberFormat="1" applyFont="1" applyFill="1" applyBorder="1" applyAlignment="1" quotePrefix="1">
      <alignment horizontal="center" vertical="center"/>
    </xf>
    <xf numFmtId="3" fontId="32" fillId="0" borderId="2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 quotePrefix="1">
      <alignment horizontal="left"/>
    </xf>
    <xf numFmtId="0" fontId="32" fillId="0" borderId="0" xfId="0" applyFont="1" applyFill="1" applyBorder="1" applyAlignment="1">
      <alignment horizontal="center"/>
    </xf>
    <xf numFmtId="3" fontId="34" fillId="0" borderId="2" xfId="0" applyNumberFormat="1" applyFont="1" applyFill="1" applyBorder="1" applyAlignment="1">
      <alignment vertical="top" wrapText="1"/>
    </xf>
    <xf numFmtId="3" fontId="34" fillId="0" borderId="2" xfId="0" applyNumberFormat="1" applyFont="1" applyFill="1" applyBorder="1" applyAlignment="1" quotePrefix="1">
      <alignment vertical="top" wrapText="1"/>
    </xf>
    <xf numFmtId="0" fontId="34" fillId="0" borderId="2" xfId="0" applyNumberFormat="1" applyFont="1" applyFill="1" applyBorder="1" applyAlignment="1" quotePrefix="1">
      <alignment vertical="top" wrapText="1"/>
    </xf>
    <xf numFmtId="0" fontId="34" fillId="0" borderId="2" xfId="0" applyFont="1" applyFill="1" applyBorder="1" applyAlignment="1">
      <alignment vertical="top" wrapText="1"/>
    </xf>
    <xf numFmtId="0" fontId="32" fillId="0" borderId="0" xfId="0" applyFont="1" applyFill="1" applyAlignment="1">
      <alignment vertical="top" wrapText="1"/>
    </xf>
    <xf numFmtId="1" fontId="39" fillId="0" borderId="28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Alignment="1">
      <alignment horizontal="center"/>
    </xf>
    <xf numFmtId="3" fontId="34" fillId="0" borderId="28" xfId="0" applyNumberFormat="1" applyFont="1" applyFill="1" applyBorder="1" applyAlignment="1">
      <alignment horizontal="center" vertical="center"/>
    </xf>
    <xf numFmtId="3" fontId="32" fillId="0" borderId="28" xfId="0" applyNumberFormat="1" applyFont="1" applyFill="1" applyBorder="1" applyAlignment="1">
      <alignment horizontal="left" vertical="center" wrapText="1"/>
    </xf>
    <xf numFmtId="3" fontId="32" fillId="0" borderId="28" xfId="0" applyNumberFormat="1" applyFont="1" applyFill="1" applyBorder="1" applyAlignment="1" quotePrefix="1">
      <alignment horizontal="right" vertical="center"/>
    </xf>
    <xf numFmtId="178" fontId="33" fillId="0" borderId="27" xfId="0" applyNumberFormat="1" applyFont="1" applyFill="1" applyBorder="1" applyAlignment="1" quotePrefix="1">
      <alignment horizontal="left" vertical="center" wrapText="1"/>
    </xf>
    <xf numFmtId="3" fontId="33" fillId="0" borderId="2" xfId="0" applyNumberFormat="1" applyFont="1" applyFill="1" applyBorder="1" applyAlignment="1" quotePrefix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 quotePrefix="1">
      <alignment horizontal="left" vertical="center" wrapText="1"/>
    </xf>
    <xf numFmtId="3" fontId="34" fillId="0" borderId="2" xfId="0" applyNumberFormat="1" applyFont="1" applyFill="1" applyBorder="1" applyAlignment="1" quotePrefix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9" fontId="33" fillId="0" borderId="2" xfId="0" applyNumberFormat="1" applyFont="1" applyFill="1" applyBorder="1" applyAlignment="1">
      <alignment horizontal="left" vertical="center" wrapText="1"/>
    </xf>
    <xf numFmtId="9" fontId="32" fillId="0" borderId="2" xfId="0" applyNumberFormat="1" applyFont="1" applyFill="1" applyBorder="1" applyAlignment="1" quotePrefix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horizontal="center"/>
    </xf>
    <xf numFmtId="3" fontId="32" fillId="0" borderId="0" xfId="0" applyNumberFormat="1" applyFont="1" applyFill="1" applyAlignment="1">
      <alignment horizontal="justify"/>
    </xf>
    <xf numFmtId="3" fontId="34" fillId="0" borderId="0" xfId="0" applyNumberFormat="1" applyFont="1" applyFill="1" applyAlignment="1">
      <alignment horizontal="left" vertical="justify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3" fontId="32" fillId="0" borderId="0" xfId="0" applyNumberFormat="1" applyFont="1" applyFill="1" applyAlignment="1" quotePrefix="1">
      <alignment horizontal="left"/>
    </xf>
    <xf numFmtId="3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 quotePrefix="1">
      <alignment horizontal="left" vertical="justify"/>
    </xf>
    <xf numFmtId="3" fontId="32" fillId="0" borderId="0" xfId="0" applyNumberFormat="1" applyFont="1" applyFill="1" applyAlignment="1">
      <alignment vertical="justify"/>
    </xf>
    <xf numFmtId="0" fontId="32" fillId="0" borderId="0" xfId="0" applyFont="1" applyFill="1" applyAlignment="1">
      <alignment vertical="justify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Alignment="1">
      <alignment horizontal="left"/>
    </xf>
    <xf numFmtId="3" fontId="32" fillId="0" borderId="0" xfId="0" applyNumberFormat="1" applyFont="1" applyFill="1" applyAlignment="1">
      <alignment horizontal="justify" vertical="justify"/>
    </xf>
    <xf numFmtId="0" fontId="34" fillId="0" borderId="0" xfId="0" applyFont="1" applyFill="1" applyAlignment="1">
      <alignment horizontal="justify"/>
    </xf>
    <xf numFmtId="0" fontId="34" fillId="0" borderId="0" xfId="0" applyFont="1" applyFill="1" applyAlignment="1" quotePrefix="1">
      <alignment horizontal="left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 quotePrefix="1">
      <alignment horizontal="left"/>
    </xf>
    <xf numFmtId="3" fontId="34" fillId="0" borderId="0" xfId="0" applyNumberFormat="1" applyFont="1" applyFill="1" applyBorder="1" applyAlignment="1">
      <alignment horizontal="center"/>
    </xf>
    <xf numFmtId="1" fontId="32" fillId="0" borderId="2" xfId="0" applyNumberFormat="1" applyFont="1" applyFill="1" applyBorder="1" applyAlignment="1">
      <alignment horizontal="left" vertical="center" indent="1"/>
    </xf>
    <xf numFmtId="0" fontId="32" fillId="0" borderId="2" xfId="0" applyFont="1" applyFill="1" applyBorder="1" applyAlignment="1">
      <alignment horizontal="center" vertical="center"/>
    </xf>
    <xf numFmtId="3" fontId="40" fillId="0" borderId="2" xfId="0" applyNumberFormat="1" applyFont="1" applyFill="1" applyBorder="1" applyAlignment="1">
      <alignment vertical="center"/>
    </xf>
    <xf numFmtId="0" fontId="34" fillId="0" borderId="29" xfId="0" applyNumberFormat="1" applyFont="1" applyFill="1" applyBorder="1" applyAlignment="1" quotePrefix="1">
      <alignment vertical="top" wrapText="1"/>
    </xf>
    <xf numFmtId="0" fontId="34" fillId="0" borderId="29" xfId="0" applyFont="1" applyFill="1" applyBorder="1" applyAlignment="1">
      <alignment vertical="top" wrapText="1"/>
    </xf>
    <xf numFmtId="3" fontId="34" fillId="0" borderId="2" xfId="0" applyNumberFormat="1" applyFont="1" applyFill="1" applyBorder="1" applyAlignment="1" quotePrefix="1">
      <alignment horizontal="left" vertical="center" wrapText="1"/>
    </xf>
    <xf numFmtId="3" fontId="40" fillId="0" borderId="2" xfId="0" applyNumberFormat="1" applyFont="1" applyFill="1" applyBorder="1" applyAlignment="1" quotePrefix="1">
      <alignment horizontal="left" vertical="center" wrapText="1"/>
    </xf>
    <xf numFmtId="3" fontId="36" fillId="0" borderId="2" xfId="0" applyNumberFormat="1" applyFont="1" applyFill="1" applyBorder="1" applyAlignment="1" quotePrefix="1">
      <alignment horizontal="left" vertical="center" wrapText="1"/>
    </xf>
    <xf numFmtId="3" fontId="34" fillId="0" borderId="0" xfId="0" applyNumberFormat="1" applyFont="1" applyFill="1" applyAlignment="1">
      <alignment horizontal="justify"/>
    </xf>
    <xf numFmtId="49" fontId="0" fillId="0" borderId="2" xfId="0" applyNumberFormat="1" applyFont="1" applyFill="1" applyBorder="1" applyAlignment="1" quotePrefix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49" fontId="39" fillId="0" borderId="2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vertical="center"/>
    </xf>
    <xf numFmtId="3" fontId="40" fillId="0" borderId="31" xfId="0" applyNumberFormat="1" applyFont="1" applyFill="1" applyBorder="1" applyAlignment="1">
      <alignment vertical="center"/>
    </xf>
    <xf numFmtId="3" fontId="34" fillId="0" borderId="0" xfId="0" applyNumberFormat="1" applyFont="1" applyFill="1" applyAlignment="1" quotePrefix="1">
      <alignment horizontal="right"/>
    </xf>
    <xf numFmtId="49" fontId="39" fillId="0" borderId="2" xfId="0" applyNumberFormat="1" applyFont="1" applyFill="1" applyBorder="1" applyAlignment="1" quotePrefix="1">
      <alignment horizontal="center" vertical="top" wrapText="1"/>
    </xf>
    <xf numFmtId="49" fontId="0" fillId="0" borderId="0" xfId="0" applyNumberFormat="1" applyFont="1" applyFill="1" applyAlignment="1">
      <alignment horizontal="center"/>
    </xf>
    <xf numFmtId="4" fontId="32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 vertical="top" wrapText="1"/>
    </xf>
    <xf numFmtId="3" fontId="34" fillId="0" borderId="29" xfId="0" applyNumberFormat="1" applyFont="1" applyFill="1" applyBorder="1" applyAlignment="1">
      <alignment vertical="top" wrapText="1"/>
    </xf>
    <xf numFmtId="3" fontId="34" fillId="0" borderId="29" xfId="0" applyNumberFormat="1" applyFont="1" applyFill="1" applyBorder="1" applyAlignment="1" quotePrefix="1">
      <alignment vertical="top" wrapText="1"/>
    </xf>
    <xf numFmtId="3" fontId="34" fillId="0" borderId="2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Alignment="1">
      <alignment horizontal="center"/>
    </xf>
    <xf numFmtId="4" fontId="36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0" fontId="36" fillId="0" borderId="0" xfId="0" applyFont="1" applyFill="1" applyAlignment="1">
      <alignment vertical="top" wrapText="1"/>
    </xf>
    <xf numFmtId="4" fontId="36" fillId="0" borderId="0" xfId="0" applyNumberFormat="1" applyFont="1" applyFill="1" applyAlignment="1">
      <alignment vertical="top" wrapText="1"/>
    </xf>
    <xf numFmtId="1" fontId="34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39" fillId="0" borderId="29" xfId="0" applyNumberFormat="1" applyFont="1" applyFill="1" applyBorder="1" applyAlignment="1" quotePrefix="1">
      <alignment horizontal="center" vertical="top" wrapText="1"/>
    </xf>
    <xf numFmtId="49" fontId="39" fillId="0" borderId="28" xfId="0" applyNumberFormat="1" applyFont="1" applyFill="1" applyBorder="1" applyAlignment="1">
      <alignment horizontal="center" vertical="center"/>
    </xf>
    <xf numFmtId="49" fontId="39" fillId="0" borderId="27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/>
    </xf>
    <xf numFmtId="3" fontId="34" fillId="0" borderId="32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 quotePrefix="1">
      <alignment horizontal="center" vertical="center"/>
    </xf>
    <xf numFmtId="3" fontId="32" fillId="0" borderId="30" xfId="0" applyNumberFormat="1" applyFont="1" applyFill="1" applyBorder="1" applyAlignment="1" quotePrefix="1">
      <alignment horizontal="left" vertical="center" wrapText="1"/>
    </xf>
    <xf numFmtId="49" fontId="0" fillId="0" borderId="30" xfId="0" applyNumberFormat="1" applyFont="1" applyFill="1" applyBorder="1" applyAlignment="1" quotePrefix="1">
      <alignment horizontal="center" vertical="center" wrapText="1"/>
    </xf>
    <xf numFmtId="3" fontId="55" fillId="0" borderId="0" xfId="0" applyNumberFormat="1" applyFont="1" applyFill="1" applyAlignment="1">
      <alignment/>
    </xf>
    <xf numFmtId="3" fontId="55" fillId="0" borderId="2" xfId="0" applyNumberFormat="1" applyFont="1" applyFill="1" applyBorder="1" applyAlignment="1">
      <alignment vertical="center"/>
    </xf>
    <xf numFmtId="3" fontId="55" fillId="0" borderId="30" xfId="0" applyNumberFormat="1" applyFont="1" applyFill="1" applyBorder="1" applyAlignment="1">
      <alignment vertical="center"/>
    </xf>
    <xf numFmtId="3" fontId="55" fillId="0" borderId="0" xfId="0" applyNumberFormat="1" applyFont="1" applyFill="1" applyAlignment="1">
      <alignment horizontal="right"/>
    </xf>
    <xf numFmtId="3" fontId="54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 horizontal="center"/>
    </xf>
    <xf numFmtId="3" fontId="56" fillId="0" borderId="2" xfId="0" applyNumberFormat="1" applyFont="1" applyFill="1" applyBorder="1" applyAlignment="1">
      <alignment vertical="center"/>
    </xf>
    <xf numFmtId="4" fontId="55" fillId="0" borderId="0" xfId="0" applyNumberFormat="1" applyFont="1" applyFill="1" applyAlignment="1">
      <alignment horizontal="right"/>
    </xf>
    <xf numFmtId="3" fontId="54" fillId="0" borderId="0" xfId="0" applyNumberFormat="1" applyFont="1" applyFill="1" applyAlignment="1" quotePrefix="1">
      <alignment horizontal="right"/>
    </xf>
    <xf numFmtId="0" fontId="34" fillId="0" borderId="29" xfId="138" applyFont="1" applyFill="1" applyBorder="1" applyAlignment="1">
      <alignment horizontal="center" vertical="center" wrapText="1"/>
      <protection/>
    </xf>
    <xf numFmtId="3" fontId="55" fillId="0" borderId="32" xfId="0" applyNumberFormat="1" applyFont="1" applyFill="1" applyBorder="1" applyAlignment="1">
      <alignment vertical="center"/>
    </xf>
    <xf numFmtId="3" fontId="57" fillId="0" borderId="33" xfId="0" applyNumberFormat="1" applyFont="1" applyFill="1" applyBorder="1" applyAlignment="1">
      <alignment vertical="center"/>
    </xf>
    <xf numFmtId="3" fontId="32" fillId="0" borderId="32" xfId="0" applyNumberFormat="1" applyFont="1" applyFill="1" applyBorder="1" applyAlignment="1">
      <alignment vertical="center"/>
    </xf>
    <xf numFmtId="4" fontId="54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 vertical="center"/>
    </xf>
    <xf numFmtId="3" fontId="34" fillId="0" borderId="28" xfId="0" applyNumberFormat="1" applyFont="1" applyFill="1" applyBorder="1" applyAlignment="1">
      <alignment vertical="center"/>
    </xf>
    <xf numFmtId="3" fontId="38" fillId="0" borderId="28" xfId="138" applyNumberFormat="1" applyFont="1" applyFill="1" applyBorder="1" applyAlignment="1">
      <alignment horizontal="center" vertical="center"/>
      <protection/>
    </xf>
  </cellXfs>
  <cellStyles count="3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2" xfId="58"/>
    <cellStyle name="Accent2 - 20%" xfId="59"/>
    <cellStyle name="Accent2 - 20% 2" xfId="60"/>
    <cellStyle name="Accent2 - 40%" xfId="61"/>
    <cellStyle name="Accent2 - 40% 2" xfId="62"/>
    <cellStyle name="Accent2 - 60%" xfId="63"/>
    <cellStyle name="Accent2 - 60% 2" xfId="64"/>
    <cellStyle name="Accent3" xfId="65"/>
    <cellStyle name="Accent3 - 20%" xfId="66"/>
    <cellStyle name="Accent3 - 20% 2" xfId="67"/>
    <cellStyle name="Accent3 - 40%" xfId="68"/>
    <cellStyle name="Accent3 - 40% 2" xfId="69"/>
    <cellStyle name="Accent3 - 60%" xfId="70"/>
    <cellStyle name="Accent3 - 60% 2" xfId="71"/>
    <cellStyle name="Accent4" xfId="72"/>
    <cellStyle name="Accent4 - 20%" xfId="73"/>
    <cellStyle name="Accent4 - 20% 2" xfId="74"/>
    <cellStyle name="Accent4 - 40%" xfId="75"/>
    <cellStyle name="Accent4 - 40% 2" xfId="76"/>
    <cellStyle name="Accent4 - 60%" xfId="77"/>
    <cellStyle name="Accent4 - 60% 2" xfId="78"/>
    <cellStyle name="Accent5" xfId="79"/>
    <cellStyle name="Accent5 - 20%" xfId="80"/>
    <cellStyle name="Accent5 - 20% 2" xfId="81"/>
    <cellStyle name="Accent5 - 40%" xfId="82"/>
    <cellStyle name="Accent5 - 60%" xfId="83"/>
    <cellStyle name="Accent5 - 60% 2" xfId="84"/>
    <cellStyle name="Accent6" xfId="85"/>
    <cellStyle name="Accent6 - 20%" xfId="86"/>
    <cellStyle name="Accent6 - 40%" xfId="87"/>
    <cellStyle name="Accent6 - 40% 2" xfId="88"/>
    <cellStyle name="Accent6 - 60%" xfId="89"/>
    <cellStyle name="Accent6 - 60% 2" xfId="90"/>
    <cellStyle name="Bad" xfId="91"/>
    <cellStyle name="Bilješka" xfId="92"/>
    <cellStyle name="Calculation" xfId="93"/>
    <cellStyle name="Check Cell" xfId="94"/>
    <cellStyle name="Dobro" xfId="95"/>
    <cellStyle name="Emphasis 1" xfId="96"/>
    <cellStyle name="Emphasis 1 2" xfId="97"/>
    <cellStyle name="Emphasis 2" xfId="98"/>
    <cellStyle name="Emphasis 2 2" xfId="99"/>
    <cellStyle name="Emphasis 3" xfId="100"/>
    <cellStyle name="Explanatory Text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Isticanje1" xfId="108"/>
    <cellStyle name="Isticanje2" xfId="109"/>
    <cellStyle name="Isticanje3" xfId="110"/>
    <cellStyle name="Isticanje4" xfId="111"/>
    <cellStyle name="Isticanje5" xfId="112"/>
    <cellStyle name="Isticanje6" xfId="113"/>
    <cellStyle name="Izlaz" xfId="114"/>
    <cellStyle name="Izračun" xfId="115"/>
    <cellStyle name="KeyStyle" xfId="116"/>
    <cellStyle name="KeyStyle 2" xfId="117"/>
    <cellStyle name="Linked Cell" xfId="118"/>
    <cellStyle name="Loše" xfId="119"/>
    <cellStyle name="Naslov" xfId="120"/>
    <cellStyle name="Naslov 1" xfId="121"/>
    <cellStyle name="Naslov 2" xfId="122"/>
    <cellStyle name="Naslov 3" xfId="123"/>
    <cellStyle name="Naslov 4" xfId="124"/>
    <cellStyle name="Neutral" xfId="125"/>
    <cellStyle name="Neutralno" xfId="126"/>
    <cellStyle name="Normalno 2" xfId="127"/>
    <cellStyle name="Normalno 2 2" xfId="128"/>
    <cellStyle name="Normalno 2 3" xfId="129"/>
    <cellStyle name="Normalno 2 4" xfId="130"/>
    <cellStyle name="Normalno 3" xfId="131"/>
    <cellStyle name="Normalno 4" xfId="132"/>
    <cellStyle name="Normalno 4 2" xfId="133"/>
    <cellStyle name="Normalno 5" xfId="134"/>
    <cellStyle name="Normalno 6" xfId="135"/>
    <cellStyle name="Normalno 7" xfId="136"/>
    <cellStyle name="Normalno 8" xfId="137"/>
    <cellStyle name="Obično_Bilanca prihoda" xfId="138"/>
    <cellStyle name="Obično_List9" xfId="139"/>
    <cellStyle name="Percent" xfId="140"/>
    <cellStyle name="Povezana ćelija" xfId="141"/>
    <cellStyle name="Followed Hyperlink" xfId="142"/>
    <cellStyle name="Provjera ćelije" xfId="143"/>
    <cellStyle name="SAPBEXaggData" xfId="144"/>
    <cellStyle name="SAPBEXaggData 2" xfId="145"/>
    <cellStyle name="SAPBEXaggData 3" xfId="146"/>
    <cellStyle name="SAPBEXaggData 4" xfId="147"/>
    <cellStyle name="SAPBEXaggDataEmph" xfId="148"/>
    <cellStyle name="SAPBEXaggDataEmph 2" xfId="149"/>
    <cellStyle name="SAPBEXaggDataEmph 2 2" xfId="150"/>
    <cellStyle name="SAPBEXaggDataEmph 3" xfId="151"/>
    <cellStyle name="SAPBEXaggItem" xfId="152"/>
    <cellStyle name="SAPBEXaggItem 2" xfId="153"/>
    <cellStyle name="SAPBEXaggItem 2 2" xfId="154"/>
    <cellStyle name="SAPBEXaggItem 3" xfId="155"/>
    <cellStyle name="SAPBEXaggItemX" xfId="156"/>
    <cellStyle name="SAPBEXaggItemX 2" xfId="157"/>
    <cellStyle name="SAPBEXaggItemX 2 2" xfId="158"/>
    <cellStyle name="SAPBEXaggItemX 3" xfId="159"/>
    <cellStyle name="SAPBEXchaText" xfId="160"/>
    <cellStyle name="SAPBEXchaText 2" xfId="161"/>
    <cellStyle name="SAPBEXchaText 2 2" xfId="162"/>
    <cellStyle name="SAPBEXchaText 3" xfId="163"/>
    <cellStyle name="SAPBEXexcBad7" xfId="164"/>
    <cellStyle name="SAPBEXexcBad7 2" xfId="165"/>
    <cellStyle name="SAPBEXexcBad7 3" xfId="166"/>
    <cellStyle name="SAPBEXexcBad8" xfId="167"/>
    <cellStyle name="SAPBEXexcBad8 2" xfId="168"/>
    <cellStyle name="SAPBEXexcBad8 3" xfId="169"/>
    <cellStyle name="SAPBEXexcBad9" xfId="170"/>
    <cellStyle name="SAPBEXexcBad9 2" xfId="171"/>
    <cellStyle name="SAPBEXexcBad9 3" xfId="172"/>
    <cellStyle name="SAPBEXexcCritical4" xfId="173"/>
    <cellStyle name="SAPBEXexcCritical4 2" xfId="174"/>
    <cellStyle name="SAPBEXexcCritical4 3" xfId="175"/>
    <cellStyle name="SAPBEXexcCritical5" xfId="176"/>
    <cellStyle name="SAPBEXexcCritical5 2" xfId="177"/>
    <cellStyle name="SAPBEXexcCritical5 3" xfId="178"/>
    <cellStyle name="SAPBEXexcCritical6" xfId="179"/>
    <cellStyle name="SAPBEXexcCritical6 2" xfId="180"/>
    <cellStyle name="SAPBEXexcCritical6 3" xfId="181"/>
    <cellStyle name="SAPBEXexcGood1" xfId="182"/>
    <cellStyle name="SAPBEXexcGood1 2" xfId="183"/>
    <cellStyle name="SAPBEXexcGood1 3" xfId="184"/>
    <cellStyle name="SAPBEXexcGood2" xfId="185"/>
    <cellStyle name="SAPBEXexcGood2 2" xfId="186"/>
    <cellStyle name="SAPBEXexcGood2 3" xfId="187"/>
    <cellStyle name="SAPBEXexcGood3" xfId="188"/>
    <cellStyle name="SAPBEXexcGood3 2" xfId="189"/>
    <cellStyle name="SAPBEXexcGood3 3" xfId="190"/>
    <cellStyle name="SAPBEXfilterDrill" xfId="191"/>
    <cellStyle name="SAPBEXfilterDrill 2" xfId="192"/>
    <cellStyle name="SAPBEXfilterDrill 3" xfId="193"/>
    <cellStyle name="SAPBEXfilterItem" xfId="194"/>
    <cellStyle name="SAPBEXfilterItem 2" xfId="195"/>
    <cellStyle name="SAPBEXfilterItem 3" xfId="196"/>
    <cellStyle name="SAPBEXfilterText" xfId="197"/>
    <cellStyle name="SAPBEXfilterText 2" xfId="198"/>
    <cellStyle name="SAPBEXfilterText 2 2" xfId="199"/>
    <cellStyle name="SAPBEXfilterText 3" xfId="200"/>
    <cellStyle name="SAPBEXformats" xfId="201"/>
    <cellStyle name="SAPBEXformats 2" xfId="202"/>
    <cellStyle name="SAPBEXformats 2 2" xfId="203"/>
    <cellStyle name="SAPBEXformats 3" xfId="204"/>
    <cellStyle name="SAPBEXformats 4" xfId="205"/>
    <cellStyle name="SAPBEXheaderItem" xfId="206"/>
    <cellStyle name="SAPBEXheaderItem 2" xfId="207"/>
    <cellStyle name="SAPBEXheaderItem 2 2" xfId="208"/>
    <cellStyle name="SAPBEXheaderItem 3" xfId="209"/>
    <cellStyle name="SAPBEXheaderText" xfId="210"/>
    <cellStyle name="SAPBEXheaderText 2" xfId="211"/>
    <cellStyle name="SAPBEXheaderText 2 2" xfId="212"/>
    <cellStyle name="SAPBEXheaderText 3" xfId="213"/>
    <cellStyle name="SAPBEXheaderText 4" xfId="214"/>
    <cellStyle name="SAPBEXHLevel0" xfId="215"/>
    <cellStyle name="SAPBEXHLevel0 2" xfId="216"/>
    <cellStyle name="SAPBEXHLevel0 2 2" xfId="217"/>
    <cellStyle name="SAPBEXHLevel0 3" xfId="218"/>
    <cellStyle name="SAPBEXHLevel0 4" xfId="219"/>
    <cellStyle name="SAPBEXHLevel0_CGG knjiga" xfId="220"/>
    <cellStyle name="SAPBEXHLevel0X" xfId="221"/>
    <cellStyle name="SAPBEXHLevel0X 2" xfId="222"/>
    <cellStyle name="SAPBEXHLevel0X 2 2" xfId="223"/>
    <cellStyle name="SAPBEXHLevel0X 3" xfId="224"/>
    <cellStyle name="SAPBEXHLevel0X 4" xfId="225"/>
    <cellStyle name="SAPBEXHLevel1" xfId="226"/>
    <cellStyle name="SAPBEXHLevel1 2" xfId="227"/>
    <cellStyle name="SAPBEXHLevel1 2 2" xfId="228"/>
    <cellStyle name="SAPBEXHLevel1 3" xfId="229"/>
    <cellStyle name="SAPBEXHLevel1 4" xfId="230"/>
    <cellStyle name="SAPBEXHLevel1 5" xfId="231"/>
    <cellStyle name="SAPBEXHLevel1_CGG knjiga" xfId="232"/>
    <cellStyle name="SAPBEXHLevel1X" xfId="233"/>
    <cellStyle name="SAPBEXHLevel1X 2" xfId="234"/>
    <cellStyle name="SAPBEXHLevel1X 2 2" xfId="235"/>
    <cellStyle name="SAPBEXHLevel1X 3" xfId="236"/>
    <cellStyle name="SAPBEXHLevel1X 4" xfId="237"/>
    <cellStyle name="SAPBEXHLevel2" xfId="238"/>
    <cellStyle name="SAPBEXHLevel2 2" xfId="239"/>
    <cellStyle name="SAPBEXHLevel2 2 2" xfId="240"/>
    <cellStyle name="SAPBEXHLevel2 3" xfId="241"/>
    <cellStyle name="SAPBEXHLevel2 4" xfId="242"/>
    <cellStyle name="SAPBEXHLevel2 5" xfId="243"/>
    <cellStyle name="SAPBEXHLevel2_proracun" xfId="244"/>
    <cellStyle name="SAPBEXHLevel2X" xfId="245"/>
    <cellStyle name="SAPBEXHLevel2X 2" xfId="246"/>
    <cellStyle name="SAPBEXHLevel2X 2 2" xfId="247"/>
    <cellStyle name="SAPBEXHLevel2X 3" xfId="248"/>
    <cellStyle name="SAPBEXHLevel2X 4" xfId="249"/>
    <cellStyle name="SAPBEXHLevel3" xfId="250"/>
    <cellStyle name="SAPBEXHLevel3 2" xfId="251"/>
    <cellStyle name="SAPBEXHLevel3 2 2" xfId="252"/>
    <cellStyle name="SAPBEXHLevel3 3" xfId="253"/>
    <cellStyle name="SAPBEXHLevel3 3 2" xfId="254"/>
    <cellStyle name="SAPBEXHLevel3 4" xfId="255"/>
    <cellStyle name="SAPBEXHLevel3 5" xfId="256"/>
    <cellStyle name="SAPBEXHLevel3X" xfId="257"/>
    <cellStyle name="SAPBEXHLevel3X 2" xfId="258"/>
    <cellStyle name="SAPBEXHLevel3X 2 2" xfId="259"/>
    <cellStyle name="SAPBEXHLevel3X 3" xfId="260"/>
    <cellStyle name="SAPBEXHLevel3X 4" xfId="261"/>
    <cellStyle name="SAPBEXinputData" xfId="262"/>
    <cellStyle name="SAPBEXinputData 2" xfId="263"/>
    <cellStyle name="SAPBEXinputData 2 2" xfId="264"/>
    <cellStyle name="SAPBEXinputData 3" xfId="265"/>
    <cellStyle name="SAPBEXinputData 4" xfId="266"/>
    <cellStyle name="SAPBEXinputData 5" xfId="267"/>
    <cellStyle name="SAPBEXItemHeader" xfId="268"/>
    <cellStyle name="SAPBEXresData" xfId="269"/>
    <cellStyle name="SAPBEXresData 2" xfId="270"/>
    <cellStyle name="SAPBEXresData 2 2" xfId="271"/>
    <cellStyle name="SAPBEXresData 3" xfId="272"/>
    <cellStyle name="SAPBEXresDataEmph" xfId="273"/>
    <cellStyle name="SAPBEXresDataEmph 2" xfId="274"/>
    <cellStyle name="SAPBEXresDataEmph 2 2" xfId="275"/>
    <cellStyle name="SAPBEXresDataEmph 3" xfId="276"/>
    <cellStyle name="SAPBEXresItem" xfId="277"/>
    <cellStyle name="SAPBEXresItem 2" xfId="278"/>
    <cellStyle name="SAPBEXresItem 2 2" xfId="279"/>
    <cellStyle name="SAPBEXresItem 3" xfId="280"/>
    <cellStyle name="SAPBEXresItemX" xfId="281"/>
    <cellStyle name="SAPBEXresItemX 2" xfId="282"/>
    <cellStyle name="SAPBEXresItemX 2 2" xfId="283"/>
    <cellStyle name="SAPBEXresItemX 3" xfId="284"/>
    <cellStyle name="SAPBEXstdData" xfId="285"/>
    <cellStyle name="SAPBEXstdData 2" xfId="286"/>
    <cellStyle name="SAPBEXstdData 2 2" xfId="287"/>
    <cellStyle name="SAPBEXstdData 3" xfId="288"/>
    <cellStyle name="SAPBEXstdDataEmph" xfId="289"/>
    <cellStyle name="SAPBEXstdDataEmph 2" xfId="290"/>
    <cellStyle name="SAPBEXstdDataEmph 3" xfId="291"/>
    <cellStyle name="SAPBEXstdItem" xfId="292"/>
    <cellStyle name="SAPBEXstdItem 2" xfId="293"/>
    <cellStyle name="SAPBEXstdItem 3" xfId="294"/>
    <cellStyle name="SAPBEXstdItemX" xfId="295"/>
    <cellStyle name="SAPBEXstdItemX 2" xfId="296"/>
    <cellStyle name="SAPBEXstdItemX 2 2" xfId="297"/>
    <cellStyle name="SAPBEXstdItemX 3" xfId="298"/>
    <cellStyle name="SAPBEXtitle" xfId="299"/>
    <cellStyle name="SAPBEXtitle 2" xfId="300"/>
    <cellStyle name="SAPBEXtitle 2 2" xfId="301"/>
    <cellStyle name="SAPBEXtitle 3" xfId="302"/>
    <cellStyle name="SAPBEXtitle 4" xfId="303"/>
    <cellStyle name="SAPBEXunassignedItem" xfId="304"/>
    <cellStyle name="SAPBEXundefined" xfId="305"/>
    <cellStyle name="SAPBEXundefined 2" xfId="306"/>
    <cellStyle name="SAPBEXundefined 3" xfId="307"/>
    <cellStyle name="SEM-BPS-data" xfId="308"/>
    <cellStyle name="SEM-BPS-head" xfId="309"/>
    <cellStyle name="SEM-BPS-headdata" xfId="310"/>
    <cellStyle name="SEM-BPS-headkey" xfId="311"/>
    <cellStyle name="SEM-BPS-input-on" xfId="312"/>
    <cellStyle name="SEM-BPS-key" xfId="313"/>
    <cellStyle name="SEM-BPS-sub1" xfId="314"/>
    <cellStyle name="SEM-BPS-sub2" xfId="315"/>
    <cellStyle name="SEM-BPS-total" xfId="316"/>
    <cellStyle name="Sheet Title" xfId="317"/>
    <cellStyle name="Tekst objašnjenja" xfId="318"/>
    <cellStyle name="Tekst upozorenja" xfId="319"/>
    <cellStyle name="Total" xfId="320"/>
    <cellStyle name="Ukupni zbroj" xfId="321"/>
    <cellStyle name="Unos" xfId="322"/>
    <cellStyle name="Currency" xfId="323"/>
    <cellStyle name="Currency [0]" xfId="324"/>
    <cellStyle name="Comma" xfId="325"/>
    <cellStyle name="Comma [0]" xfId="326"/>
    <cellStyle name="ZYPLAN0507" xfId="327"/>
    <cellStyle name="zyRazdjel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0</xdr:colOff>
      <xdr:row>5</xdr:row>
      <xdr:rowOff>0</xdr:rowOff>
    </xdr:from>
    <xdr:to>
      <xdr:col>51</xdr:col>
      <xdr:colOff>190500</xdr:colOff>
      <xdr:row>5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9600" y="809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0"/>
  <sheetViews>
    <sheetView tabSelected="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9" sqref="A9"/>
      <selection pane="bottomRight" activeCell="T6" sqref="T6"/>
    </sheetView>
  </sheetViews>
  <sheetFormatPr defaultColWidth="10.7109375" defaultRowHeight="12.75"/>
  <cols>
    <col min="1" max="1" width="4.57421875" style="32" customWidth="1"/>
    <col min="2" max="2" width="5.00390625" style="2" customWidth="1"/>
    <col min="3" max="3" width="6.140625" style="2" customWidth="1"/>
    <col min="4" max="4" width="11.7109375" style="2" bestFit="1" customWidth="1"/>
    <col min="5" max="5" width="14.28125" style="2" bestFit="1" customWidth="1"/>
    <col min="6" max="6" width="11.7109375" style="2" hidden="1" customWidth="1"/>
    <col min="7" max="7" width="11.7109375" style="92" customWidth="1"/>
    <col min="8" max="8" width="65.00390625" style="2" customWidth="1"/>
    <col min="9" max="9" width="18.7109375" style="122" customWidth="1"/>
    <col min="10" max="10" width="18.7109375" style="1" customWidth="1"/>
    <col min="11" max="13" width="18.7109375" style="115" customWidth="1"/>
    <col min="14" max="14" width="17.140625" style="2" hidden="1" customWidth="1"/>
    <col min="15" max="15" width="16.00390625" style="2" hidden="1" customWidth="1"/>
    <col min="16" max="16" width="16.7109375" style="2" hidden="1" customWidth="1"/>
    <col min="17" max="17" width="14.28125" style="2" hidden="1" customWidth="1"/>
    <col min="18" max="18" width="16.00390625" style="2" hidden="1" customWidth="1"/>
    <col min="19" max="19" width="14.28125" style="2" hidden="1" customWidth="1"/>
    <col min="20" max="20" width="19.28125" style="2" bestFit="1" customWidth="1"/>
    <col min="21" max="21" width="20.00390625" style="93" customWidth="1"/>
    <col min="22" max="22" width="22.140625" style="93" customWidth="1"/>
    <col min="23" max="23" width="14.7109375" style="2" customWidth="1"/>
    <col min="24" max="24" width="17.28125" style="2" bestFit="1" customWidth="1"/>
    <col min="25" max="16384" width="10.7109375" style="2" customWidth="1"/>
  </cols>
  <sheetData>
    <row r="1" ht="21.75" customHeight="1">
      <c r="H1" s="33" t="s">
        <v>12</v>
      </c>
    </row>
    <row r="2" spans="8:13" ht="21.75" customHeight="1">
      <c r="H2" s="33"/>
      <c r="K2" s="5"/>
      <c r="L2" s="5"/>
      <c r="M2" s="5"/>
    </row>
    <row r="3" spans="1:13" ht="15">
      <c r="A3" s="34"/>
      <c r="B3" s="3"/>
      <c r="C3" s="3"/>
      <c r="D3" s="3"/>
      <c r="E3" s="3"/>
      <c r="F3" s="3"/>
      <c r="G3" s="104"/>
      <c r="H3" s="10"/>
      <c r="I3" s="123"/>
      <c r="J3" s="90"/>
      <c r="K3" s="123"/>
      <c r="L3" s="123"/>
      <c r="M3" s="123"/>
    </row>
    <row r="4" spans="1:22" s="39" customFormat="1" ht="45">
      <c r="A4" s="35" t="s">
        <v>28</v>
      </c>
      <c r="B4" s="36" t="s">
        <v>26</v>
      </c>
      <c r="C4" s="37" t="s">
        <v>27</v>
      </c>
      <c r="D4" s="37" t="s">
        <v>31</v>
      </c>
      <c r="E4" s="37" t="s">
        <v>76</v>
      </c>
      <c r="F4" s="37" t="s">
        <v>77</v>
      </c>
      <c r="G4" s="91" t="s">
        <v>103</v>
      </c>
      <c r="H4" s="38"/>
      <c r="I4" s="23" t="s">
        <v>332</v>
      </c>
      <c r="J4" s="22" t="s">
        <v>333</v>
      </c>
      <c r="K4" s="22" t="s">
        <v>378</v>
      </c>
      <c r="L4" s="22" t="s">
        <v>284</v>
      </c>
      <c r="M4" s="22" t="s">
        <v>334</v>
      </c>
      <c r="U4" s="94"/>
      <c r="V4" s="94"/>
    </row>
    <row r="5" spans="1:22" s="39" customFormat="1" ht="15">
      <c r="A5" s="95"/>
      <c r="B5" s="96"/>
      <c r="C5" s="77"/>
      <c r="D5" s="77"/>
      <c r="E5" s="77"/>
      <c r="F5" s="77"/>
      <c r="G5" s="105"/>
      <c r="H5" s="78"/>
      <c r="I5" s="124"/>
      <c r="J5" s="97"/>
      <c r="K5" s="19"/>
      <c r="L5" s="19"/>
      <c r="M5" s="19"/>
      <c r="U5" s="94"/>
      <c r="V5" s="94"/>
    </row>
    <row r="6" spans="1:22" s="41" customFormat="1" ht="15.75" customHeight="1" thickBot="1">
      <c r="A6" s="40"/>
      <c r="B6" s="40"/>
      <c r="C6" s="40"/>
      <c r="D6" s="40"/>
      <c r="E6" s="40"/>
      <c r="F6" s="40"/>
      <c r="G6" s="106"/>
      <c r="H6" s="40"/>
      <c r="I6" s="24">
        <v>1</v>
      </c>
      <c r="J6" s="24">
        <v>2</v>
      </c>
      <c r="K6" s="132">
        <v>4</v>
      </c>
      <c r="L6" s="24">
        <v>6</v>
      </c>
      <c r="M6" s="24">
        <v>8</v>
      </c>
      <c r="N6" s="1"/>
      <c r="T6" s="130"/>
      <c r="U6" s="98"/>
      <c r="V6" s="98"/>
    </row>
    <row r="7" spans="1:22" s="4" customFormat="1" ht="15.75">
      <c r="A7" s="17"/>
      <c r="B7" s="17"/>
      <c r="C7" s="17"/>
      <c r="D7" s="17"/>
      <c r="E7" s="17"/>
      <c r="F7" s="17"/>
      <c r="G7" s="107"/>
      <c r="H7" s="18" t="s">
        <v>13</v>
      </c>
      <c r="I7" s="19">
        <f>+I10-I100+I8+I9</f>
        <v>191530270.01000214</v>
      </c>
      <c r="J7" s="19">
        <f>+J10-J100+J8+J9</f>
        <v>4188275154.25</v>
      </c>
      <c r="K7" s="19">
        <f>+K10-K100+K8+K9</f>
        <v>2152460287.1800003</v>
      </c>
      <c r="L7" s="19">
        <f>+L10-L100+L8+L9</f>
        <v>200901363.83000183</v>
      </c>
      <c r="M7" s="19">
        <f>+M10-M100+M8+M9</f>
        <v>-1788724588.7200012</v>
      </c>
      <c r="N7" s="25">
        <f>+K10-K100</f>
        <v>426028966.1800003</v>
      </c>
      <c r="O7" s="25">
        <f>+L10-L100</f>
        <v>1786609132.8300018</v>
      </c>
      <c r="P7" s="25">
        <f>+M10-M100</f>
        <v>229912638.27999878</v>
      </c>
      <c r="Q7" s="25"/>
      <c r="T7" s="25"/>
      <c r="U7" s="99"/>
      <c r="V7" s="99"/>
    </row>
    <row r="8" spans="1:22" ht="15.75">
      <c r="A8" s="26"/>
      <c r="B8" s="26"/>
      <c r="C8" s="26"/>
      <c r="D8" s="26"/>
      <c r="E8" s="26"/>
      <c r="F8" s="26"/>
      <c r="G8" s="87"/>
      <c r="H8" s="29" t="s">
        <v>29</v>
      </c>
      <c r="I8" s="13">
        <v>1617019185.66</v>
      </c>
      <c r="J8" s="13">
        <v>3099363497</v>
      </c>
      <c r="K8" s="12">
        <v>6946308718</v>
      </c>
      <c r="L8" s="12">
        <v>5219877397</v>
      </c>
      <c r="M8" s="12">
        <v>6805585166</v>
      </c>
      <c r="N8" s="1">
        <f>+N7+K8</f>
        <v>7372337684.18</v>
      </c>
      <c r="O8" s="1">
        <f>+O7+L8</f>
        <v>7006486529.830002</v>
      </c>
      <c r="P8" s="1">
        <f>+P7+M8</f>
        <v>7035497804.279999</v>
      </c>
      <c r="T8" s="129"/>
      <c r="V8" s="99"/>
    </row>
    <row r="9" spans="1:22" ht="15.75" thickBot="1">
      <c r="A9" s="42"/>
      <c r="B9" s="42"/>
      <c r="C9" s="42"/>
      <c r="D9" s="42"/>
      <c r="E9" s="42"/>
      <c r="F9" s="42"/>
      <c r="G9" s="106"/>
      <c r="H9" s="43" t="s">
        <v>283</v>
      </c>
      <c r="I9" s="44">
        <v>-5796192086.75</v>
      </c>
      <c r="J9" s="44">
        <v>-2528038674</v>
      </c>
      <c r="K9" s="131">
        <f>-2800000000-1930000000-250000000-252657398+12780000+1</f>
        <v>-5219877397</v>
      </c>
      <c r="L9" s="131">
        <f>-6350000000-20676927-250000000-184908240+1</f>
        <v>-6805585166</v>
      </c>
      <c r="M9" s="131">
        <f>-6800000000-1800000000+12658846-200000000-50000000+13118760+1</f>
        <v>-8824222393</v>
      </c>
      <c r="N9" s="1">
        <f>+N8-K5</f>
        <v>7372337684.18</v>
      </c>
      <c r="O9" s="1">
        <f>+O8-L5</f>
        <v>7006486529.830002</v>
      </c>
      <c r="P9" s="1">
        <f>+P8-M5</f>
        <v>7035497804.279999</v>
      </c>
      <c r="V9" s="99"/>
    </row>
    <row r="10" spans="1:22" s="4" customFormat="1" ht="15.75">
      <c r="A10" s="17">
        <v>8</v>
      </c>
      <c r="B10" s="17"/>
      <c r="C10" s="17"/>
      <c r="D10" s="17"/>
      <c r="E10" s="17"/>
      <c r="F10" s="17"/>
      <c r="G10" s="107"/>
      <c r="H10" s="45" t="s">
        <v>5</v>
      </c>
      <c r="I10" s="19">
        <f>+I11+I37+I43+I55</f>
        <v>25678386124.300003</v>
      </c>
      <c r="J10" s="19">
        <f>+J11+J37+J43+J55</f>
        <v>31302587548</v>
      </c>
      <c r="K10" s="19">
        <f>+K11+K37+K43+K55</f>
        <v>30543889351</v>
      </c>
      <c r="L10" s="19">
        <f>+L11+L37+L43+L55</f>
        <v>24791518683</v>
      </c>
      <c r="M10" s="19">
        <f>+M11+M37+M43+M55</f>
        <v>31739078067</v>
      </c>
      <c r="N10" s="19" t="e">
        <f aca="true" t="shared" si="0" ref="N10:S10">+N11+N37+N43+N55</f>
        <v>#REF!</v>
      </c>
      <c r="O10" s="19" t="e">
        <f t="shared" si="0"/>
        <v>#REF!</v>
      </c>
      <c r="P10" s="19" t="e">
        <f t="shared" si="0"/>
        <v>#REF!</v>
      </c>
      <c r="Q10" s="19" t="e">
        <f t="shared" si="0"/>
        <v>#REF!</v>
      </c>
      <c r="R10" s="19" t="e">
        <f t="shared" si="0"/>
        <v>#REF!</v>
      </c>
      <c r="S10" s="19" t="e">
        <f t="shared" si="0"/>
        <v>#REF!</v>
      </c>
      <c r="T10" s="99"/>
      <c r="U10" s="99"/>
      <c r="V10" s="99"/>
    </row>
    <row r="11" spans="1:22" s="4" customFormat="1" ht="15.75">
      <c r="A11" s="46"/>
      <c r="B11" s="47">
        <v>81</v>
      </c>
      <c r="C11" s="47"/>
      <c r="D11" s="47"/>
      <c r="E11" s="47"/>
      <c r="F11" s="47"/>
      <c r="G11" s="87"/>
      <c r="H11" s="48" t="s">
        <v>30</v>
      </c>
      <c r="I11" s="12">
        <f>+I12+I23+I25+I28+I34</f>
        <v>1164707607.54</v>
      </c>
      <c r="J11" s="12">
        <f>+J12+J23+J25+J28+J34</f>
        <v>201350000</v>
      </c>
      <c r="K11" s="12">
        <f>+K12+K23+K25+K28+K34</f>
        <v>2124687000</v>
      </c>
      <c r="L11" s="12">
        <f>+L12+L23+L25+L28+L34</f>
        <v>192040000</v>
      </c>
      <c r="M11" s="12">
        <f>+M12+M23+M25+M28+M34</f>
        <v>197050000</v>
      </c>
      <c r="N11" s="12" t="e">
        <f aca="true" t="shared" si="1" ref="N11:S11">+N12+N23+N25+N28+N34</f>
        <v>#REF!</v>
      </c>
      <c r="O11" s="12" t="e">
        <f t="shared" si="1"/>
        <v>#REF!</v>
      </c>
      <c r="P11" s="12" t="e">
        <f t="shared" si="1"/>
        <v>#REF!</v>
      </c>
      <c r="Q11" s="12" t="e">
        <f t="shared" si="1"/>
        <v>#REF!</v>
      </c>
      <c r="R11" s="12" t="e">
        <f t="shared" si="1"/>
        <v>#REF!</v>
      </c>
      <c r="S11" s="12" t="e">
        <f t="shared" si="1"/>
        <v>#REF!</v>
      </c>
      <c r="T11" s="25"/>
      <c r="V11" s="99"/>
    </row>
    <row r="12" spans="1:19" ht="28.5">
      <c r="A12" s="49"/>
      <c r="B12" s="26"/>
      <c r="C12" s="50">
        <v>812</v>
      </c>
      <c r="D12" s="50"/>
      <c r="E12" s="50"/>
      <c r="F12" s="50"/>
      <c r="G12" s="84"/>
      <c r="H12" s="29" t="s">
        <v>14</v>
      </c>
      <c r="I12" s="13">
        <f>+I13</f>
        <v>134909364.16</v>
      </c>
      <c r="J12" s="13">
        <f>+J13</f>
        <v>190700000</v>
      </c>
      <c r="K12" s="13">
        <f>+K13</f>
        <v>125700000</v>
      </c>
      <c r="L12" s="13">
        <f>+L13</f>
        <v>105700000</v>
      </c>
      <c r="M12" s="13">
        <f>+M13</f>
        <v>95700000</v>
      </c>
      <c r="N12" s="13" t="e">
        <f>+N13+#REF!</f>
        <v>#REF!</v>
      </c>
      <c r="O12" s="13" t="e">
        <f>+O13+#REF!</f>
        <v>#REF!</v>
      </c>
      <c r="P12" s="13" t="e">
        <f>+P13+#REF!</f>
        <v>#REF!</v>
      </c>
      <c r="Q12" s="13" t="e">
        <f>+Q13+#REF!</f>
        <v>#REF!</v>
      </c>
      <c r="R12" s="13" t="e">
        <f>+R13+#REF!</f>
        <v>#REF!</v>
      </c>
      <c r="S12" s="13" t="e">
        <f>+S13+#REF!</f>
        <v>#REF!</v>
      </c>
    </row>
    <row r="13" spans="1:19" ht="28.5">
      <c r="A13" s="49"/>
      <c r="B13" s="26"/>
      <c r="C13" s="74"/>
      <c r="D13" s="74">
        <v>8121</v>
      </c>
      <c r="E13" s="74"/>
      <c r="F13" s="74"/>
      <c r="G13" s="84"/>
      <c r="H13" s="29" t="s">
        <v>32</v>
      </c>
      <c r="I13" s="13">
        <f>SUM(I14:I22)</f>
        <v>134909364.16</v>
      </c>
      <c r="J13" s="13">
        <f>SUM(J14:J22)</f>
        <v>190700000</v>
      </c>
      <c r="K13" s="13">
        <f>SUM(K14:K22)</f>
        <v>125700000</v>
      </c>
      <c r="L13" s="13">
        <f>SUM(L14:L22)</f>
        <v>105700000</v>
      </c>
      <c r="M13" s="13">
        <f>SUM(M14:M22)</f>
        <v>95700000</v>
      </c>
      <c r="N13" s="13">
        <f aca="true" t="shared" si="2" ref="N13:S13">SUM(N15:N22)</f>
        <v>0</v>
      </c>
      <c r="O13" s="13">
        <f t="shared" si="2"/>
        <v>0</v>
      </c>
      <c r="P13" s="13">
        <f t="shared" si="2"/>
        <v>0</v>
      </c>
      <c r="Q13" s="13">
        <f t="shared" si="2"/>
        <v>0</v>
      </c>
      <c r="R13" s="13">
        <f t="shared" si="2"/>
        <v>0</v>
      </c>
      <c r="S13" s="13">
        <f t="shared" si="2"/>
        <v>0</v>
      </c>
    </row>
    <row r="14" spans="1:13" ht="28.5">
      <c r="A14" s="49"/>
      <c r="B14" s="26"/>
      <c r="C14" s="74"/>
      <c r="D14" s="74"/>
      <c r="E14" s="74">
        <v>812125000</v>
      </c>
      <c r="F14" s="74"/>
      <c r="G14" s="83" t="s">
        <v>175</v>
      </c>
      <c r="H14" s="29" t="s">
        <v>247</v>
      </c>
      <c r="I14" s="116"/>
      <c r="J14" s="13"/>
      <c r="K14" s="13"/>
      <c r="L14" s="13"/>
      <c r="M14" s="13"/>
    </row>
    <row r="15" spans="1:13" ht="28.5">
      <c r="A15" s="49"/>
      <c r="B15" s="26"/>
      <c r="C15" s="74"/>
      <c r="D15" s="74"/>
      <c r="E15" s="74">
        <v>812121000</v>
      </c>
      <c r="F15" s="74"/>
      <c r="G15" s="83" t="s">
        <v>112</v>
      </c>
      <c r="H15" s="29" t="s">
        <v>247</v>
      </c>
      <c r="I15" s="13">
        <v>717989.28</v>
      </c>
      <c r="J15" s="13"/>
      <c r="K15" s="116"/>
      <c r="L15" s="116"/>
      <c r="M15" s="116"/>
    </row>
    <row r="16" spans="1:13" ht="28.5">
      <c r="A16" s="49"/>
      <c r="B16" s="26"/>
      <c r="C16" s="74"/>
      <c r="D16" s="74"/>
      <c r="E16" s="74">
        <v>812121000</v>
      </c>
      <c r="F16" s="74"/>
      <c r="G16" s="83" t="s">
        <v>130</v>
      </c>
      <c r="H16" s="29" t="s">
        <v>247</v>
      </c>
      <c r="I16" s="13">
        <v>307705.12</v>
      </c>
      <c r="J16" s="13"/>
      <c r="K16" s="116"/>
      <c r="L16" s="116"/>
      <c r="M16" s="116"/>
    </row>
    <row r="17" spans="1:13" ht="28.5">
      <c r="A17" s="49"/>
      <c r="B17" s="26"/>
      <c r="C17" s="74"/>
      <c r="D17" s="74"/>
      <c r="E17" s="74">
        <v>812121000</v>
      </c>
      <c r="F17" s="74"/>
      <c r="G17" s="83" t="s">
        <v>285</v>
      </c>
      <c r="H17" s="15" t="s">
        <v>32</v>
      </c>
      <c r="I17" s="13">
        <v>19450.34</v>
      </c>
      <c r="J17" s="13"/>
      <c r="K17" s="116"/>
      <c r="L17" s="116"/>
      <c r="M17" s="116"/>
    </row>
    <row r="18" spans="1:13" ht="28.5">
      <c r="A18" s="49"/>
      <c r="B18" s="26"/>
      <c r="C18" s="74"/>
      <c r="D18" s="74"/>
      <c r="E18" s="74">
        <v>812121000</v>
      </c>
      <c r="F18" s="74"/>
      <c r="G18" s="83" t="s">
        <v>286</v>
      </c>
      <c r="H18" s="15" t="s">
        <v>32</v>
      </c>
      <c r="I18" s="13">
        <v>6994756.18</v>
      </c>
      <c r="J18" s="13"/>
      <c r="K18" s="116"/>
      <c r="L18" s="116"/>
      <c r="M18" s="116"/>
    </row>
    <row r="19" spans="1:13" ht="28.5">
      <c r="A19" s="49"/>
      <c r="B19" s="26"/>
      <c r="C19" s="74"/>
      <c r="D19" s="74"/>
      <c r="E19" s="74">
        <v>812125000</v>
      </c>
      <c r="F19" s="74"/>
      <c r="G19" s="83" t="s">
        <v>286</v>
      </c>
      <c r="H19" s="15" t="s">
        <v>32</v>
      </c>
      <c r="I19" s="13">
        <v>9191.24</v>
      </c>
      <c r="J19" s="13"/>
      <c r="K19" s="116"/>
      <c r="L19" s="116"/>
      <c r="M19" s="116"/>
    </row>
    <row r="20" spans="1:13" ht="28.5">
      <c r="A20" s="49"/>
      <c r="B20" s="26"/>
      <c r="C20" s="74"/>
      <c r="D20" s="74"/>
      <c r="E20" s="74">
        <v>812125000</v>
      </c>
      <c r="F20" s="74"/>
      <c r="G20" s="83"/>
      <c r="H20" s="15" t="s">
        <v>32</v>
      </c>
      <c r="I20" s="13">
        <v>761643.99</v>
      </c>
      <c r="J20" s="13">
        <v>700000</v>
      </c>
      <c r="K20" s="13">
        <v>700000</v>
      </c>
      <c r="L20" s="13">
        <v>700000</v>
      </c>
      <c r="M20" s="13">
        <v>700000</v>
      </c>
    </row>
    <row r="21" spans="1:13" ht="28.5">
      <c r="A21" s="49"/>
      <c r="B21" s="26"/>
      <c r="C21" s="74"/>
      <c r="D21" s="74"/>
      <c r="E21" s="74">
        <v>812125000</v>
      </c>
      <c r="F21" s="74"/>
      <c r="G21" s="83" t="s">
        <v>115</v>
      </c>
      <c r="H21" s="15" t="s">
        <v>32</v>
      </c>
      <c r="I21" s="13">
        <v>46140272.66</v>
      </c>
      <c r="J21" s="13">
        <v>40000000</v>
      </c>
      <c r="K21" s="13">
        <v>45000000</v>
      </c>
      <c r="L21" s="13">
        <v>45000000</v>
      </c>
      <c r="M21" s="13">
        <v>45000000</v>
      </c>
    </row>
    <row r="22" spans="1:13" ht="28.5">
      <c r="A22" s="49"/>
      <c r="B22" s="26"/>
      <c r="C22" s="74"/>
      <c r="D22" s="74"/>
      <c r="E22" s="74">
        <v>812125000</v>
      </c>
      <c r="F22" s="74"/>
      <c r="G22" s="83" t="s">
        <v>130</v>
      </c>
      <c r="H22" s="15" t="s">
        <v>32</v>
      </c>
      <c r="I22" s="13">
        <v>79958355.35</v>
      </c>
      <c r="J22" s="13">
        <v>150000000</v>
      </c>
      <c r="K22" s="13">
        <v>80000000</v>
      </c>
      <c r="L22" s="13">
        <v>60000000</v>
      </c>
      <c r="M22" s="13">
        <v>50000000</v>
      </c>
    </row>
    <row r="23" spans="1:13" ht="28.5">
      <c r="A23" s="49"/>
      <c r="B23" s="26"/>
      <c r="C23" s="50">
        <v>814</v>
      </c>
      <c r="D23" s="50"/>
      <c r="E23" s="50"/>
      <c r="F23" s="50"/>
      <c r="G23" s="84"/>
      <c r="H23" s="14" t="s">
        <v>15</v>
      </c>
      <c r="I23" s="13">
        <f>+I24</f>
        <v>1615694.4</v>
      </c>
      <c r="J23" s="13">
        <f>+J24</f>
        <v>0</v>
      </c>
      <c r="K23" s="13">
        <f>+K24</f>
        <v>0</v>
      </c>
      <c r="L23" s="13">
        <f>+L24</f>
        <v>0</v>
      </c>
      <c r="M23" s="13">
        <f>+M24</f>
        <v>0</v>
      </c>
    </row>
    <row r="24" spans="1:13" ht="15">
      <c r="A24" s="49"/>
      <c r="B24" s="26"/>
      <c r="C24" s="50"/>
      <c r="D24" s="74">
        <v>8141</v>
      </c>
      <c r="E24" s="74"/>
      <c r="F24" s="74"/>
      <c r="G24" s="84"/>
      <c r="H24" s="14" t="s">
        <v>33</v>
      </c>
      <c r="I24" s="13">
        <v>1615694.4</v>
      </c>
      <c r="J24" s="13">
        <v>0</v>
      </c>
      <c r="K24" s="13"/>
      <c r="L24" s="13"/>
      <c r="M24" s="13"/>
    </row>
    <row r="25" spans="1:19" ht="28.5">
      <c r="A25" s="49"/>
      <c r="B25" s="26"/>
      <c r="C25" s="30">
        <v>816</v>
      </c>
      <c r="D25" s="30"/>
      <c r="E25" s="30"/>
      <c r="F25" s="30"/>
      <c r="G25" s="83"/>
      <c r="H25" s="15" t="s">
        <v>18</v>
      </c>
      <c r="I25" s="13">
        <f>SUM(I26:I27)</f>
        <v>79807622.51</v>
      </c>
      <c r="J25" s="13">
        <f>SUM(J26:J27)</f>
        <v>10650000</v>
      </c>
      <c r="K25" s="13">
        <f>SUM(K26:K27)</f>
        <v>55700000</v>
      </c>
      <c r="L25" s="13">
        <f>SUM(L26:L27)</f>
        <v>64340000</v>
      </c>
      <c r="M25" s="13">
        <f>SUM(M26:M27)</f>
        <v>73850000</v>
      </c>
      <c r="N25" s="13">
        <f aca="true" t="shared" si="3" ref="N25:S25">+N26+N27</f>
        <v>0</v>
      </c>
      <c r="O25" s="13">
        <f t="shared" si="3"/>
        <v>0</v>
      </c>
      <c r="P25" s="13">
        <f t="shared" si="3"/>
        <v>0</v>
      </c>
      <c r="Q25" s="13">
        <f t="shared" si="3"/>
        <v>0</v>
      </c>
      <c r="R25" s="13">
        <f t="shared" si="3"/>
        <v>0</v>
      </c>
      <c r="S25" s="13">
        <f t="shared" si="3"/>
        <v>0</v>
      </c>
    </row>
    <row r="26" spans="1:13" ht="28.5" customHeight="1">
      <c r="A26" s="49"/>
      <c r="B26" s="26"/>
      <c r="C26" s="30"/>
      <c r="D26" s="30">
        <v>8163</v>
      </c>
      <c r="E26" s="30"/>
      <c r="F26" s="30"/>
      <c r="G26" s="83"/>
      <c r="H26" s="29" t="s">
        <v>34</v>
      </c>
      <c r="I26" s="13">
        <v>72354555.22</v>
      </c>
      <c r="J26" s="13">
        <v>6000000</v>
      </c>
      <c r="K26" s="13">
        <v>40300000</v>
      </c>
      <c r="L26" s="13">
        <v>46100000</v>
      </c>
      <c r="M26" s="13">
        <v>54100000</v>
      </c>
    </row>
    <row r="27" spans="1:13" ht="15">
      <c r="A27" s="49"/>
      <c r="B27" s="26"/>
      <c r="C27" s="30"/>
      <c r="D27" s="30">
        <v>8164</v>
      </c>
      <c r="E27" s="30"/>
      <c r="F27" s="30"/>
      <c r="G27" s="83"/>
      <c r="H27" s="15" t="s">
        <v>35</v>
      </c>
      <c r="I27" s="13">
        <v>7453067.29</v>
      </c>
      <c r="J27" s="13">
        <v>4650000</v>
      </c>
      <c r="K27" s="13">
        <v>15400000</v>
      </c>
      <c r="L27" s="13">
        <v>18240000</v>
      </c>
      <c r="M27" s="13">
        <v>19750000</v>
      </c>
    </row>
    <row r="28" spans="1:14" ht="15">
      <c r="A28" s="49"/>
      <c r="B28" s="26"/>
      <c r="C28" s="30">
        <v>817</v>
      </c>
      <c r="D28" s="30"/>
      <c r="E28" s="30"/>
      <c r="F28" s="30"/>
      <c r="G28" s="83"/>
      <c r="H28" s="29" t="s">
        <v>16</v>
      </c>
      <c r="I28" s="13">
        <f>SUM(I29:I33)</f>
        <v>322443856.47</v>
      </c>
      <c r="J28" s="13">
        <f>SUM(J29:J33)</f>
        <v>0</v>
      </c>
      <c r="K28" s="13">
        <f>SUM(K29:K33)</f>
        <v>0</v>
      </c>
      <c r="L28" s="13">
        <f>SUM(L29:L33)</f>
        <v>0</v>
      </c>
      <c r="M28" s="13">
        <f>SUM(M29:M33)</f>
        <v>0</v>
      </c>
      <c r="N28" s="1"/>
    </row>
    <row r="29" spans="1:13" ht="15">
      <c r="A29" s="49"/>
      <c r="B29" s="26"/>
      <c r="C29" s="30"/>
      <c r="D29" s="30">
        <v>8171</v>
      </c>
      <c r="E29" s="30"/>
      <c r="F29" s="30"/>
      <c r="G29" s="83"/>
      <c r="H29" s="29" t="s">
        <v>193</v>
      </c>
      <c r="I29" s="13">
        <v>0</v>
      </c>
      <c r="J29" s="13">
        <v>0</v>
      </c>
      <c r="K29" s="13"/>
      <c r="L29" s="13"/>
      <c r="M29" s="13"/>
    </row>
    <row r="30" spans="1:13" ht="15">
      <c r="A30" s="49"/>
      <c r="B30" s="26"/>
      <c r="C30" s="30"/>
      <c r="D30" s="30">
        <v>8172</v>
      </c>
      <c r="E30" s="30"/>
      <c r="F30" s="30"/>
      <c r="G30" s="83"/>
      <c r="H30" s="29" t="s">
        <v>289</v>
      </c>
      <c r="I30" s="13">
        <v>4276110.73</v>
      </c>
      <c r="J30" s="13">
        <v>0</v>
      </c>
      <c r="K30" s="13"/>
      <c r="L30" s="13"/>
      <c r="M30" s="13"/>
    </row>
    <row r="31" spans="1:13" ht="15">
      <c r="A31" s="49"/>
      <c r="B31" s="26"/>
      <c r="C31" s="30"/>
      <c r="D31" s="30">
        <v>8173</v>
      </c>
      <c r="E31" s="30"/>
      <c r="F31" s="30"/>
      <c r="G31" s="83"/>
      <c r="H31" s="29" t="s">
        <v>36</v>
      </c>
      <c r="I31" s="13">
        <v>1316627.1</v>
      </c>
      <c r="J31" s="13">
        <v>0</v>
      </c>
      <c r="K31" s="13"/>
      <c r="L31" s="13"/>
      <c r="M31" s="13"/>
    </row>
    <row r="32" spans="1:13" ht="15">
      <c r="A32" s="49"/>
      <c r="B32" s="26"/>
      <c r="C32" s="30"/>
      <c r="D32" s="30">
        <v>8174</v>
      </c>
      <c r="E32" s="30"/>
      <c r="F32" s="30"/>
      <c r="G32" s="83"/>
      <c r="H32" s="29" t="s">
        <v>37</v>
      </c>
      <c r="I32" s="13">
        <v>1751124.89</v>
      </c>
      <c r="J32" s="13">
        <v>0</v>
      </c>
      <c r="K32" s="13"/>
      <c r="L32" s="13"/>
      <c r="M32" s="13"/>
    </row>
    <row r="33" spans="1:13" ht="28.5">
      <c r="A33" s="49"/>
      <c r="B33" s="26"/>
      <c r="C33" s="30"/>
      <c r="D33" s="30">
        <v>8176</v>
      </c>
      <c r="E33" s="30"/>
      <c r="F33" s="30"/>
      <c r="G33" s="83"/>
      <c r="H33" s="29" t="s">
        <v>38</v>
      </c>
      <c r="I33" s="13">
        <v>315099993.75</v>
      </c>
      <c r="J33" s="13">
        <v>0</v>
      </c>
      <c r="K33" s="13"/>
      <c r="L33" s="13"/>
      <c r="M33" s="13"/>
    </row>
    <row r="34" spans="1:26" ht="15">
      <c r="A34" s="49"/>
      <c r="B34" s="26"/>
      <c r="C34" s="30">
        <v>818</v>
      </c>
      <c r="D34" s="30"/>
      <c r="E34" s="30"/>
      <c r="F34" s="30"/>
      <c r="G34" s="83"/>
      <c r="H34" s="29" t="s">
        <v>194</v>
      </c>
      <c r="I34" s="13">
        <f>SUM(I35:I36)</f>
        <v>625931070</v>
      </c>
      <c r="J34" s="13">
        <f>SUM(J35:J36)</f>
        <v>0</v>
      </c>
      <c r="K34" s="13">
        <f>SUM(K35:K36)</f>
        <v>1943287000</v>
      </c>
      <c r="L34" s="13">
        <f>SUM(L35:L36)</f>
        <v>22000000</v>
      </c>
      <c r="M34" s="13">
        <f>SUM(M35:M36)</f>
        <v>27500000</v>
      </c>
      <c r="T34" s="7"/>
      <c r="U34" s="100"/>
      <c r="V34" s="100"/>
      <c r="W34" s="7"/>
      <c r="X34" s="7"/>
      <c r="Y34" s="7"/>
      <c r="Z34" s="7"/>
    </row>
    <row r="35" spans="1:26" ht="28.5">
      <c r="A35" s="49"/>
      <c r="B35" s="26"/>
      <c r="C35" s="30"/>
      <c r="D35" s="30">
        <v>8181</v>
      </c>
      <c r="E35" s="30"/>
      <c r="F35" s="30"/>
      <c r="G35" s="83"/>
      <c r="H35" s="29" t="s">
        <v>287</v>
      </c>
      <c r="I35" s="13">
        <v>624610840</v>
      </c>
      <c r="J35" s="13">
        <v>0</v>
      </c>
      <c r="K35" s="13">
        <f>13287000+1930000000</f>
        <v>1943287000</v>
      </c>
      <c r="L35" s="13">
        <v>22000000</v>
      </c>
      <c r="M35" s="13">
        <v>27500000</v>
      </c>
      <c r="T35" s="7"/>
      <c r="U35" s="100"/>
      <c r="V35" s="100"/>
      <c r="W35" s="7"/>
      <c r="X35" s="7"/>
      <c r="Y35" s="7"/>
      <c r="Z35" s="7"/>
    </row>
    <row r="36" spans="1:26" ht="15">
      <c r="A36" s="49"/>
      <c r="B36" s="26"/>
      <c r="C36" s="30"/>
      <c r="D36" s="30">
        <v>8183</v>
      </c>
      <c r="E36" s="30"/>
      <c r="F36" s="30"/>
      <c r="G36" s="83"/>
      <c r="H36" s="29" t="s">
        <v>195</v>
      </c>
      <c r="I36" s="13">
        <v>1320230</v>
      </c>
      <c r="J36" s="13">
        <v>0</v>
      </c>
      <c r="K36" s="13"/>
      <c r="L36" s="13"/>
      <c r="M36" s="13"/>
      <c r="T36" s="7"/>
      <c r="U36" s="100"/>
      <c r="V36" s="100"/>
      <c r="W36" s="7"/>
      <c r="X36" s="7"/>
      <c r="Y36" s="7"/>
      <c r="Z36" s="7"/>
    </row>
    <row r="37" spans="1:26" s="6" customFormat="1" ht="15.75">
      <c r="A37" s="46"/>
      <c r="B37" s="47">
        <v>82</v>
      </c>
      <c r="C37" s="47"/>
      <c r="D37" s="47"/>
      <c r="E37" s="47"/>
      <c r="F37" s="47"/>
      <c r="G37" s="87"/>
      <c r="H37" s="21" t="s">
        <v>19</v>
      </c>
      <c r="I37" s="12">
        <f>SUM(I38+I40)</f>
        <v>17719371146.13</v>
      </c>
      <c r="J37" s="12">
        <f>SUM(J38+J40)</f>
        <v>23535000353</v>
      </c>
      <c r="K37" s="12">
        <f>SUM(K38+K40)</f>
        <v>22500000000</v>
      </c>
      <c r="L37" s="12">
        <f>SUM(L38+L40)</f>
        <v>16423000000</v>
      </c>
      <c r="M37" s="12">
        <f>SUM(M38+M40)</f>
        <v>24750000000</v>
      </c>
      <c r="T37" s="7"/>
      <c r="U37" s="100"/>
      <c r="V37" s="100"/>
      <c r="W37" s="7"/>
      <c r="X37" s="7"/>
      <c r="Y37" s="7"/>
      <c r="Z37" s="7"/>
    </row>
    <row r="38" spans="1:22" s="7" customFormat="1" ht="15">
      <c r="A38" s="49"/>
      <c r="B38" s="26"/>
      <c r="C38" s="28">
        <v>821</v>
      </c>
      <c r="D38" s="28"/>
      <c r="E38" s="28"/>
      <c r="F38" s="28"/>
      <c r="G38" s="84"/>
      <c r="H38" s="15" t="s">
        <v>39</v>
      </c>
      <c r="I38" s="13">
        <f>SUM(I39)</f>
        <v>1688181146.13</v>
      </c>
      <c r="J38" s="13">
        <f>SUM(J39)</f>
        <v>0</v>
      </c>
      <c r="K38" s="13">
        <f>SUM(K39)</f>
        <v>0</v>
      </c>
      <c r="L38" s="13">
        <f>SUM(L39)</f>
        <v>0</v>
      </c>
      <c r="M38" s="13">
        <f>SUM(M39)</f>
        <v>0</v>
      </c>
      <c r="U38" s="100"/>
      <c r="V38" s="100"/>
    </row>
    <row r="39" spans="1:22" s="7" customFormat="1" ht="15">
      <c r="A39" s="49"/>
      <c r="B39" s="26"/>
      <c r="C39" s="28"/>
      <c r="D39" s="28">
        <v>8211</v>
      </c>
      <c r="E39" s="28"/>
      <c r="F39" s="28"/>
      <c r="G39" s="84"/>
      <c r="H39" s="15" t="s">
        <v>40</v>
      </c>
      <c r="I39" s="13">
        <v>1688181146.13</v>
      </c>
      <c r="J39" s="13">
        <v>0</v>
      </c>
      <c r="K39" s="116"/>
      <c r="L39" s="116"/>
      <c r="M39" s="116"/>
      <c r="U39" s="100"/>
      <c r="V39" s="100"/>
    </row>
    <row r="40" spans="1:22" s="7" customFormat="1" ht="15">
      <c r="A40" s="49"/>
      <c r="B40" s="26"/>
      <c r="C40" s="28">
        <v>822</v>
      </c>
      <c r="D40" s="28"/>
      <c r="E40" s="28"/>
      <c r="F40" s="28"/>
      <c r="G40" s="84"/>
      <c r="H40" s="29" t="s">
        <v>4</v>
      </c>
      <c r="I40" s="13">
        <f>SUM(I41:I42)</f>
        <v>16031190000</v>
      </c>
      <c r="J40" s="13">
        <f>SUM(J41:J42)</f>
        <v>23535000353</v>
      </c>
      <c r="K40" s="13">
        <f>SUM(K41:K42)</f>
        <v>22500000000</v>
      </c>
      <c r="L40" s="13">
        <f>SUM(L41:L42)</f>
        <v>16423000000</v>
      </c>
      <c r="M40" s="13">
        <f>SUM(M41:M42)</f>
        <v>24750000000</v>
      </c>
      <c r="N40" s="7">
        <v>7.53204</v>
      </c>
      <c r="U40" s="100"/>
      <c r="V40" s="100"/>
    </row>
    <row r="41" spans="1:22" s="7" customFormat="1" ht="15">
      <c r="A41" s="49"/>
      <c r="B41" s="26"/>
      <c r="C41" s="28"/>
      <c r="D41" s="28">
        <v>8221</v>
      </c>
      <c r="E41" s="28"/>
      <c r="F41" s="28"/>
      <c r="G41" s="84"/>
      <c r="H41" s="29" t="s">
        <v>41</v>
      </c>
      <c r="I41" s="13">
        <v>10500000000</v>
      </c>
      <c r="J41" s="13">
        <v>13050000000</v>
      </c>
      <c r="K41" s="13">
        <v>15000000000</v>
      </c>
      <c r="L41" s="13">
        <v>8250000000</v>
      </c>
      <c r="M41" s="13">
        <v>15000000000</v>
      </c>
      <c r="N41" s="12">
        <v>1250000000</v>
      </c>
      <c r="O41" s="12">
        <f>+N41*N40</f>
        <v>9415050000</v>
      </c>
      <c r="P41" s="12">
        <v>1000000000</v>
      </c>
      <c r="Q41" s="12">
        <f>+P41*N40</f>
        <v>7532040000</v>
      </c>
      <c r="R41" s="12">
        <v>1250000000</v>
      </c>
      <c r="S41" s="12">
        <f>+R41*N40</f>
        <v>9415050000</v>
      </c>
      <c r="U41" s="100"/>
      <c r="V41" s="100"/>
    </row>
    <row r="42" spans="1:22" s="7" customFormat="1" ht="15">
      <c r="A42" s="49"/>
      <c r="B42" s="26"/>
      <c r="C42" s="28"/>
      <c r="D42" s="28">
        <v>8222</v>
      </c>
      <c r="E42" s="28"/>
      <c r="F42" s="28"/>
      <c r="G42" s="84"/>
      <c r="H42" s="29" t="s">
        <v>42</v>
      </c>
      <c r="I42" s="13">
        <v>5531190000</v>
      </c>
      <c r="J42" s="13">
        <v>10485000353</v>
      </c>
      <c r="K42" s="13">
        <v>7500000000</v>
      </c>
      <c r="L42" s="13">
        <v>8173000000</v>
      </c>
      <c r="M42" s="13">
        <v>9750000000</v>
      </c>
      <c r="U42" s="100"/>
      <c r="V42" s="100"/>
    </row>
    <row r="43" spans="1:26" s="6" customFormat="1" ht="15.75">
      <c r="A43" s="46"/>
      <c r="B43" s="47">
        <v>83</v>
      </c>
      <c r="C43" s="47"/>
      <c r="D43" s="47"/>
      <c r="E43" s="47"/>
      <c r="F43" s="47"/>
      <c r="G43" s="87"/>
      <c r="H43" s="51" t="s">
        <v>0</v>
      </c>
      <c r="I43" s="12">
        <f>+I44+I52</f>
        <v>120106163.56</v>
      </c>
      <c r="J43" s="12">
        <f>+J44+J52</f>
        <v>1001250000</v>
      </c>
      <c r="K43" s="12">
        <f>+K44+K52</f>
        <v>1000150000</v>
      </c>
      <c r="L43" s="12">
        <f>+L44+L52</f>
        <v>1000150000</v>
      </c>
      <c r="M43" s="12">
        <f>+M44+M52</f>
        <v>1000150000</v>
      </c>
      <c r="N43" s="12">
        <v>23150000000</v>
      </c>
      <c r="P43" s="12">
        <v>13825000000</v>
      </c>
      <c r="R43" s="12">
        <v>16150000000</v>
      </c>
      <c r="T43" s="7"/>
      <c r="U43" s="100"/>
      <c r="V43" s="100"/>
      <c r="W43" s="7"/>
      <c r="X43" s="7"/>
      <c r="Y43" s="7"/>
      <c r="Z43" s="7"/>
    </row>
    <row r="44" spans="1:22" s="7" customFormat="1" ht="28.5">
      <c r="A44" s="49"/>
      <c r="B44" s="26"/>
      <c r="C44" s="28">
        <v>832</v>
      </c>
      <c r="D44" s="28"/>
      <c r="E44" s="28"/>
      <c r="F44" s="28"/>
      <c r="G44" s="84"/>
      <c r="H44" s="52" t="s">
        <v>6</v>
      </c>
      <c r="I44" s="13">
        <f>+I45</f>
        <v>105973178.76</v>
      </c>
      <c r="J44" s="13">
        <f>+J45</f>
        <v>1001250000</v>
      </c>
      <c r="K44" s="13">
        <f>+K45</f>
        <v>1000150000</v>
      </c>
      <c r="L44" s="13">
        <f>+L45</f>
        <v>1000150000</v>
      </c>
      <c r="M44" s="13">
        <f>+M45</f>
        <v>1000150000</v>
      </c>
      <c r="U44" s="100"/>
      <c r="V44" s="100"/>
    </row>
    <row r="45" spans="1:22" s="7" customFormat="1" ht="15">
      <c r="A45" s="49"/>
      <c r="B45" s="26"/>
      <c r="C45" s="28"/>
      <c r="D45" s="28">
        <v>8321</v>
      </c>
      <c r="E45" s="28"/>
      <c r="F45" s="28"/>
      <c r="G45" s="84"/>
      <c r="H45" s="52" t="s">
        <v>8</v>
      </c>
      <c r="I45" s="13">
        <f>SUM(I46:I51)</f>
        <v>105973178.76</v>
      </c>
      <c r="J45" s="13">
        <f>+SUM(J46:J51)</f>
        <v>1001250000</v>
      </c>
      <c r="K45" s="13">
        <f>+SUM(K46:K51)</f>
        <v>1000150000</v>
      </c>
      <c r="L45" s="13">
        <f>+SUM(L46:L51)</f>
        <v>1000150000</v>
      </c>
      <c r="M45" s="13">
        <f>+SUM(M46:M51)</f>
        <v>1000150000</v>
      </c>
      <c r="U45" s="100"/>
      <c r="V45" s="100"/>
    </row>
    <row r="46" spans="1:22" s="7" customFormat="1" ht="15">
      <c r="A46" s="49"/>
      <c r="B46" s="26"/>
      <c r="C46" s="28"/>
      <c r="D46" s="28"/>
      <c r="E46" s="28">
        <v>832120000</v>
      </c>
      <c r="F46" s="28"/>
      <c r="G46" s="84" t="s">
        <v>278</v>
      </c>
      <c r="H46" s="52" t="s">
        <v>282</v>
      </c>
      <c r="I46" s="13">
        <v>105755305.56</v>
      </c>
      <c r="J46" s="13"/>
      <c r="K46" s="116"/>
      <c r="L46" s="116"/>
      <c r="M46" s="116"/>
      <c r="U46" s="100"/>
      <c r="V46" s="100"/>
    </row>
    <row r="47" spans="1:22" s="7" customFormat="1" ht="15">
      <c r="A47" s="49"/>
      <c r="B47" s="26"/>
      <c r="C47" s="28"/>
      <c r="D47" s="28"/>
      <c r="E47" s="28">
        <v>832120000</v>
      </c>
      <c r="F47" s="28"/>
      <c r="G47" s="84" t="s">
        <v>104</v>
      </c>
      <c r="H47" s="52" t="s">
        <v>329</v>
      </c>
      <c r="I47" s="13">
        <v>0</v>
      </c>
      <c r="J47" s="13">
        <v>1000000000</v>
      </c>
      <c r="K47" s="13">
        <v>1000000000</v>
      </c>
      <c r="L47" s="13">
        <v>1000000000</v>
      </c>
      <c r="M47" s="13">
        <v>1000000000</v>
      </c>
      <c r="U47" s="100"/>
      <c r="V47" s="100"/>
    </row>
    <row r="48" spans="1:22" s="7" customFormat="1" ht="15">
      <c r="A48" s="49"/>
      <c r="B48" s="26"/>
      <c r="C48" s="28"/>
      <c r="D48" s="28"/>
      <c r="E48" s="28">
        <v>832120000</v>
      </c>
      <c r="F48" s="28"/>
      <c r="G48" s="84" t="s">
        <v>335</v>
      </c>
      <c r="H48" s="52" t="s">
        <v>336</v>
      </c>
      <c r="I48" s="13">
        <v>217873.2</v>
      </c>
      <c r="J48" s="13"/>
      <c r="K48" s="116"/>
      <c r="L48" s="116"/>
      <c r="M48" s="116"/>
      <c r="U48" s="100"/>
      <c r="V48" s="100"/>
    </row>
    <row r="49" spans="1:22" s="7" customFormat="1" ht="15">
      <c r="A49" s="49"/>
      <c r="B49" s="26"/>
      <c r="C49" s="28"/>
      <c r="D49" s="28"/>
      <c r="E49" s="28">
        <v>832120043</v>
      </c>
      <c r="F49" s="28"/>
      <c r="G49" s="83" t="s">
        <v>175</v>
      </c>
      <c r="H49" s="52" t="s">
        <v>277</v>
      </c>
      <c r="I49" s="13">
        <v>0</v>
      </c>
      <c r="J49" s="13"/>
      <c r="K49" s="116"/>
      <c r="L49" s="116"/>
      <c r="M49" s="116"/>
      <c r="U49" s="100"/>
      <c r="V49" s="100"/>
    </row>
    <row r="50" spans="1:22" s="7" customFormat="1" ht="25.5">
      <c r="A50" s="49"/>
      <c r="B50" s="26"/>
      <c r="C50" s="28"/>
      <c r="D50" s="28"/>
      <c r="E50" s="28">
        <v>832120043</v>
      </c>
      <c r="F50" s="28"/>
      <c r="G50" s="85" t="s">
        <v>276</v>
      </c>
      <c r="H50" s="52" t="s">
        <v>275</v>
      </c>
      <c r="I50" s="13">
        <v>0</v>
      </c>
      <c r="J50" s="13"/>
      <c r="K50" s="13">
        <v>150000</v>
      </c>
      <c r="L50" s="13">
        <v>150000</v>
      </c>
      <c r="M50" s="13">
        <v>150000</v>
      </c>
      <c r="U50" s="100"/>
      <c r="V50" s="100"/>
    </row>
    <row r="51" spans="1:22" s="7" customFormat="1" ht="25.5">
      <c r="A51" s="49"/>
      <c r="B51" s="26"/>
      <c r="C51" s="28"/>
      <c r="D51" s="28"/>
      <c r="E51" s="28">
        <v>832120043</v>
      </c>
      <c r="F51" s="28"/>
      <c r="G51" s="85" t="s">
        <v>302</v>
      </c>
      <c r="H51" s="52" t="s">
        <v>303</v>
      </c>
      <c r="I51" s="13">
        <v>0</v>
      </c>
      <c r="J51" s="13">
        <v>1250000</v>
      </c>
      <c r="K51" s="116"/>
      <c r="L51" s="116"/>
      <c r="M51" s="116"/>
      <c r="U51" s="100"/>
      <c r="V51" s="100"/>
    </row>
    <row r="52" spans="1:22" s="7" customFormat="1" ht="28.5">
      <c r="A52" s="49"/>
      <c r="B52" s="26"/>
      <c r="C52" s="28">
        <v>833</v>
      </c>
      <c r="D52" s="28"/>
      <c r="E52" s="28"/>
      <c r="F52" s="28"/>
      <c r="G52" s="84"/>
      <c r="H52" s="52" t="s">
        <v>288</v>
      </c>
      <c r="I52" s="13">
        <f>+I53</f>
        <v>14132984.8</v>
      </c>
      <c r="J52" s="13">
        <f>+J53</f>
        <v>0</v>
      </c>
      <c r="K52" s="13">
        <f>+K53</f>
        <v>0</v>
      </c>
      <c r="L52" s="13">
        <f>+L53</f>
        <v>0</v>
      </c>
      <c r="M52" s="13">
        <f>+M53</f>
        <v>0</v>
      </c>
      <c r="U52" s="100"/>
      <c r="V52" s="100"/>
    </row>
    <row r="53" spans="1:22" s="7" customFormat="1" ht="28.5">
      <c r="A53" s="49"/>
      <c r="B53" s="26"/>
      <c r="C53" s="28"/>
      <c r="D53" s="28">
        <v>8331</v>
      </c>
      <c r="E53" s="28"/>
      <c r="F53" s="28"/>
      <c r="G53" s="84"/>
      <c r="H53" s="52" t="s">
        <v>23</v>
      </c>
      <c r="I53" s="13">
        <f>SUM(I54)</f>
        <v>14132984.8</v>
      </c>
      <c r="J53" s="13">
        <f>SUM(J54)</f>
        <v>0</v>
      </c>
      <c r="K53" s="13">
        <f>SUM(K54)</f>
        <v>0</v>
      </c>
      <c r="L53" s="13">
        <f>SUM(L54)</f>
        <v>0</v>
      </c>
      <c r="M53" s="13">
        <f>SUM(M54)</f>
        <v>0</v>
      </c>
      <c r="U53" s="100"/>
      <c r="V53" s="100"/>
    </row>
    <row r="54" spans="1:22" s="7" customFormat="1" ht="28.5">
      <c r="A54" s="49"/>
      <c r="B54" s="26"/>
      <c r="C54" s="28"/>
      <c r="D54" s="28"/>
      <c r="E54" s="28">
        <v>833150043</v>
      </c>
      <c r="F54" s="28"/>
      <c r="G54" s="85" t="s">
        <v>212</v>
      </c>
      <c r="H54" s="52" t="s">
        <v>337</v>
      </c>
      <c r="I54" s="13">
        <v>14132984.8</v>
      </c>
      <c r="J54" s="13">
        <v>0</v>
      </c>
      <c r="K54" s="13"/>
      <c r="L54" s="13"/>
      <c r="M54" s="13"/>
      <c r="U54" s="100"/>
      <c r="V54" s="100"/>
    </row>
    <row r="55" spans="1:26" s="6" customFormat="1" ht="15.75">
      <c r="A55" s="46"/>
      <c r="B55" s="47">
        <v>84</v>
      </c>
      <c r="C55" s="47"/>
      <c r="D55" s="47"/>
      <c r="E55" s="47"/>
      <c r="F55" s="47"/>
      <c r="G55" s="87"/>
      <c r="H55" s="48" t="s">
        <v>7</v>
      </c>
      <c r="I55" s="12">
        <f>SUM(I56+I89+I92)</f>
        <v>6674201207.07</v>
      </c>
      <c r="J55" s="12">
        <f>SUM(J56+J89+J92)</f>
        <v>6564987195</v>
      </c>
      <c r="K55" s="12">
        <f>SUM(K56+K89+K92)</f>
        <v>4919052351</v>
      </c>
      <c r="L55" s="12">
        <f>SUM(L56+L89+L92)</f>
        <v>7176328683</v>
      </c>
      <c r="M55" s="12">
        <f>SUM(M56+M89+M92)</f>
        <v>5791878067</v>
      </c>
      <c r="T55" s="7"/>
      <c r="U55" s="100"/>
      <c r="V55" s="100"/>
      <c r="W55" s="7"/>
      <c r="X55" s="7"/>
      <c r="Y55" s="7"/>
      <c r="Z55" s="7"/>
    </row>
    <row r="56" spans="1:22" s="7" customFormat="1" ht="28.5">
      <c r="A56" s="49"/>
      <c r="B56" s="26"/>
      <c r="C56" s="30">
        <v>841</v>
      </c>
      <c r="D56" s="30"/>
      <c r="E56" s="30"/>
      <c r="F56" s="30"/>
      <c r="G56" s="83"/>
      <c r="H56" s="15" t="s">
        <v>20</v>
      </c>
      <c r="I56" s="13">
        <f>+I57+I78</f>
        <v>192566820.12</v>
      </c>
      <c r="J56" s="13">
        <f>+J57+J78</f>
        <v>992397195</v>
      </c>
      <c r="K56" s="13">
        <f>+K57+K78</f>
        <v>1529052351</v>
      </c>
      <c r="L56" s="13">
        <f>+L57+L78</f>
        <v>2273852623</v>
      </c>
      <c r="M56" s="13">
        <f>+M57+M78</f>
        <v>317117323</v>
      </c>
      <c r="T56" s="5"/>
      <c r="U56" s="100"/>
      <c r="V56" s="100"/>
    </row>
    <row r="57" spans="1:22" s="7" customFormat="1" ht="15">
      <c r="A57" s="49"/>
      <c r="B57" s="26"/>
      <c r="C57" s="30"/>
      <c r="D57" s="30">
        <v>8413</v>
      </c>
      <c r="E57" s="30"/>
      <c r="F57" s="30"/>
      <c r="G57" s="83"/>
      <c r="H57" s="15" t="s">
        <v>44</v>
      </c>
      <c r="I57" s="13">
        <f>+I73+I77</f>
        <v>192566820.12</v>
      </c>
      <c r="J57" s="13">
        <f>+J73+J77</f>
        <v>290397195</v>
      </c>
      <c r="K57" s="13">
        <f>+K73+K77</f>
        <v>281578351</v>
      </c>
      <c r="L57" s="13">
        <f>+L73+L77</f>
        <v>369362123</v>
      </c>
      <c r="M57" s="13">
        <f>+M73+M77</f>
        <v>217117323</v>
      </c>
      <c r="U57" s="100"/>
      <c r="V57" s="100"/>
    </row>
    <row r="58" spans="1:22" s="7" customFormat="1" ht="15">
      <c r="A58" s="49"/>
      <c r="B58" s="26"/>
      <c r="C58" s="30"/>
      <c r="D58" s="30"/>
      <c r="E58" s="30"/>
      <c r="F58" s="30"/>
      <c r="G58" s="83"/>
      <c r="H58" s="79" t="s">
        <v>144</v>
      </c>
      <c r="I58" s="125"/>
      <c r="J58" s="88"/>
      <c r="K58" s="88"/>
      <c r="L58" s="88"/>
      <c r="M58" s="88"/>
      <c r="U58" s="100"/>
      <c r="V58" s="100"/>
    </row>
    <row r="59" spans="1:22" s="7" customFormat="1" ht="15">
      <c r="A59" s="49"/>
      <c r="B59" s="26"/>
      <c r="C59" s="30"/>
      <c r="D59" s="30"/>
      <c r="E59" s="30">
        <v>841320126</v>
      </c>
      <c r="F59" s="30"/>
      <c r="G59" s="83" t="s">
        <v>141</v>
      </c>
      <c r="H59" s="15" t="s">
        <v>136</v>
      </c>
      <c r="I59" s="13">
        <v>0</v>
      </c>
      <c r="J59" s="13"/>
      <c r="K59" s="13"/>
      <c r="L59" s="13"/>
      <c r="M59" s="13"/>
      <c r="U59" s="100"/>
      <c r="V59" s="100"/>
    </row>
    <row r="60" spans="1:22" s="7" customFormat="1" ht="42.75">
      <c r="A60" s="49"/>
      <c r="B60" s="26"/>
      <c r="C60" s="30"/>
      <c r="D60" s="30"/>
      <c r="E60" s="30">
        <v>841320132</v>
      </c>
      <c r="F60" s="30"/>
      <c r="G60" s="83" t="s">
        <v>140</v>
      </c>
      <c r="H60" s="15" t="s">
        <v>338</v>
      </c>
      <c r="I60" s="13">
        <v>6411668.32</v>
      </c>
      <c r="J60" s="13">
        <v>300000</v>
      </c>
      <c r="K60" s="13"/>
      <c r="L60" s="13"/>
      <c r="M60" s="13"/>
      <c r="T60" s="5"/>
      <c r="U60" s="100"/>
      <c r="V60" s="100"/>
    </row>
    <row r="61" spans="1:22" s="7" customFormat="1" ht="42.75">
      <c r="A61" s="49"/>
      <c r="B61" s="26"/>
      <c r="C61" s="30"/>
      <c r="D61" s="30"/>
      <c r="E61" s="30">
        <v>841320132</v>
      </c>
      <c r="F61" s="30"/>
      <c r="G61" s="83" t="s">
        <v>133</v>
      </c>
      <c r="H61" s="15" t="s">
        <v>339</v>
      </c>
      <c r="I61" s="13">
        <v>2359516.59</v>
      </c>
      <c r="J61" s="13">
        <v>300000</v>
      </c>
      <c r="K61" s="13"/>
      <c r="L61" s="13"/>
      <c r="M61" s="13"/>
      <c r="U61" s="100"/>
      <c r="V61" s="100"/>
    </row>
    <row r="62" spans="1:22" s="7" customFormat="1" ht="15">
      <c r="A62" s="49"/>
      <c r="B62" s="26"/>
      <c r="C62" s="30"/>
      <c r="D62" s="30"/>
      <c r="E62" s="30">
        <v>841320135</v>
      </c>
      <c r="F62" s="30"/>
      <c r="G62" s="83" t="s">
        <v>142</v>
      </c>
      <c r="H62" s="15" t="s">
        <v>137</v>
      </c>
      <c r="I62" s="13">
        <v>18208047.4</v>
      </c>
      <c r="J62" s="13">
        <v>23159330</v>
      </c>
      <c r="K62" s="13">
        <v>8761443</v>
      </c>
      <c r="L62" s="13">
        <v>21250000</v>
      </c>
      <c r="M62" s="13">
        <v>63750000</v>
      </c>
      <c r="T62" s="5"/>
      <c r="U62" s="100"/>
      <c r="V62" s="100"/>
    </row>
    <row r="63" spans="1:22" s="7" customFormat="1" ht="15">
      <c r="A63" s="49"/>
      <c r="B63" s="26"/>
      <c r="C63" s="30"/>
      <c r="D63" s="30"/>
      <c r="E63" s="30">
        <v>841320137</v>
      </c>
      <c r="F63" s="30"/>
      <c r="G63" s="83" t="s">
        <v>104</v>
      </c>
      <c r="H63" s="15" t="s">
        <v>139</v>
      </c>
      <c r="I63" s="13">
        <v>55436100</v>
      </c>
      <c r="J63" s="13">
        <v>118820590</v>
      </c>
      <c r="K63" s="13">
        <v>115773908</v>
      </c>
      <c r="L63" s="13"/>
      <c r="M63" s="13"/>
      <c r="U63" s="100"/>
      <c r="V63" s="100"/>
    </row>
    <row r="64" spans="1:22" s="7" customFormat="1" ht="15">
      <c r="A64" s="49"/>
      <c r="B64" s="26"/>
      <c r="C64" s="30"/>
      <c r="D64" s="30"/>
      <c r="E64" s="30">
        <v>841320138</v>
      </c>
      <c r="F64" s="30"/>
      <c r="G64" s="83" t="s">
        <v>146</v>
      </c>
      <c r="H64" s="15" t="s">
        <v>139</v>
      </c>
      <c r="I64" s="13">
        <v>0</v>
      </c>
      <c r="J64" s="13">
        <v>15697275</v>
      </c>
      <c r="K64" s="13"/>
      <c r="L64" s="13"/>
      <c r="M64" s="13"/>
      <c r="U64" s="100"/>
      <c r="V64" s="100"/>
    </row>
    <row r="65" spans="1:22" s="7" customFormat="1" ht="15">
      <c r="A65" s="49"/>
      <c r="B65" s="26"/>
      <c r="C65" s="30"/>
      <c r="D65" s="30"/>
      <c r="E65" s="30">
        <v>841320140</v>
      </c>
      <c r="F65" s="30"/>
      <c r="G65" s="83" t="s">
        <v>143</v>
      </c>
      <c r="H65" s="15" t="s">
        <v>138</v>
      </c>
      <c r="I65" s="13">
        <v>0</v>
      </c>
      <c r="J65" s="13">
        <v>0</v>
      </c>
      <c r="K65" s="13"/>
      <c r="L65" s="13"/>
      <c r="M65" s="13"/>
      <c r="U65" s="100"/>
      <c r="V65" s="100"/>
    </row>
    <row r="66" spans="1:22" s="7" customFormat="1" ht="15">
      <c r="A66" s="49"/>
      <c r="B66" s="26"/>
      <c r="C66" s="30"/>
      <c r="D66" s="30"/>
      <c r="E66" s="30">
        <v>841320142</v>
      </c>
      <c r="F66" s="30"/>
      <c r="G66" s="83" t="s">
        <v>212</v>
      </c>
      <c r="H66" s="15" t="s">
        <v>135</v>
      </c>
      <c r="I66" s="13">
        <v>0</v>
      </c>
      <c r="J66" s="13">
        <v>0</v>
      </c>
      <c r="K66" s="116"/>
      <c r="L66" s="13"/>
      <c r="M66" s="13"/>
      <c r="U66" s="100"/>
      <c r="V66" s="100"/>
    </row>
    <row r="67" spans="1:22" s="7" customFormat="1" ht="15">
      <c r="A67" s="49"/>
      <c r="B67" s="26"/>
      <c r="C67" s="30"/>
      <c r="D67" s="30"/>
      <c r="E67" s="30">
        <v>841320143</v>
      </c>
      <c r="F67" s="30"/>
      <c r="G67" s="83" t="s">
        <v>104</v>
      </c>
      <c r="H67" s="15" t="s">
        <v>248</v>
      </c>
      <c r="I67" s="13">
        <v>0</v>
      </c>
      <c r="J67" s="13"/>
      <c r="K67" s="116"/>
      <c r="L67" s="13"/>
      <c r="M67" s="13"/>
      <c r="U67" s="100"/>
      <c r="V67" s="100"/>
    </row>
    <row r="68" spans="1:22" s="7" customFormat="1" ht="28.5">
      <c r="A68" s="49"/>
      <c r="B68" s="26"/>
      <c r="C68" s="30"/>
      <c r="D68" s="30"/>
      <c r="E68" s="30">
        <v>841320144</v>
      </c>
      <c r="F68" s="30"/>
      <c r="G68" s="83" t="s">
        <v>128</v>
      </c>
      <c r="H68" s="15" t="s">
        <v>340</v>
      </c>
      <c r="I68" s="13">
        <v>68677551.81</v>
      </c>
      <c r="J68" s="13">
        <v>20000000</v>
      </c>
      <c r="K68" s="13">
        <v>28473000</v>
      </c>
      <c r="L68" s="13">
        <v>31723000</v>
      </c>
      <c r="M68" s="13"/>
      <c r="U68" s="100"/>
      <c r="V68" s="100"/>
    </row>
    <row r="69" spans="1:22" s="7" customFormat="1" ht="28.5">
      <c r="A69" s="49"/>
      <c r="B69" s="26"/>
      <c r="C69" s="30"/>
      <c r="D69" s="30"/>
      <c r="E69" s="30">
        <v>841320145</v>
      </c>
      <c r="F69" s="30"/>
      <c r="G69" s="83" t="s">
        <v>133</v>
      </c>
      <c r="H69" s="15" t="s">
        <v>373</v>
      </c>
      <c r="I69" s="13">
        <v>0</v>
      </c>
      <c r="J69" s="13">
        <v>1780000</v>
      </c>
      <c r="K69" s="13">
        <v>6180000</v>
      </c>
      <c r="L69" s="13">
        <v>171289123</v>
      </c>
      <c r="M69" s="13">
        <v>77367323</v>
      </c>
      <c r="U69" s="100"/>
      <c r="V69" s="100"/>
    </row>
    <row r="70" spans="1:22" s="7" customFormat="1" ht="28.5">
      <c r="A70" s="49"/>
      <c r="B70" s="26"/>
      <c r="C70" s="30"/>
      <c r="D70" s="30"/>
      <c r="E70" s="30">
        <v>841320145</v>
      </c>
      <c r="F70" s="30"/>
      <c r="G70" s="83" t="s">
        <v>104</v>
      </c>
      <c r="H70" s="15" t="s">
        <v>373</v>
      </c>
      <c r="I70" s="13"/>
      <c r="J70" s="13"/>
      <c r="K70" s="13">
        <v>38000000</v>
      </c>
      <c r="L70" s="13">
        <v>114000000</v>
      </c>
      <c r="M70" s="13">
        <v>76000000</v>
      </c>
      <c r="U70" s="100"/>
      <c r="V70" s="100"/>
    </row>
    <row r="71" spans="1:22" s="7" customFormat="1" ht="28.5">
      <c r="A71" s="49"/>
      <c r="B71" s="26"/>
      <c r="C71" s="30"/>
      <c r="D71" s="30"/>
      <c r="E71" s="30">
        <v>841320146</v>
      </c>
      <c r="F71" s="30"/>
      <c r="G71" s="83" t="s">
        <v>133</v>
      </c>
      <c r="H71" s="15" t="s">
        <v>304</v>
      </c>
      <c r="I71" s="13">
        <v>0</v>
      </c>
      <c r="J71" s="13">
        <v>20290000</v>
      </c>
      <c r="K71" s="13">
        <v>4390000</v>
      </c>
      <c r="L71" s="13">
        <v>19100000</v>
      </c>
      <c r="M71" s="13"/>
      <c r="U71" s="100"/>
      <c r="V71" s="100"/>
    </row>
    <row r="72" spans="1:22" s="7" customFormat="1" ht="28.5">
      <c r="A72" s="49"/>
      <c r="B72" s="26"/>
      <c r="C72" s="30"/>
      <c r="D72" s="30"/>
      <c r="E72" s="30">
        <v>841320146</v>
      </c>
      <c r="F72" s="30"/>
      <c r="G72" s="83" t="s">
        <v>140</v>
      </c>
      <c r="H72" s="15" t="s">
        <v>304</v>
      </c>
      <c r="I72" s="13">
        <v>0</v>
      </c>
      <c r="J72" s="13">
        <v>17050000</v>
      </c>
      <c r="K72" s="13">
        <v>10000000</v>
      </c>
      <c r="L72" s="13">
        <v>12000000</v>
      </c>
      <c r="M72" s="13"/>
      <c r="U72" s="100"/>
      <c r="V72" s="100"/>
    </row>
    <row r="73" spans="1:22" s="7" customFormat="1" ht="15">
      <c r="A73" s="49"/>
      <c r="B73" s="26"/>
      <c r="C73" s="30"/>
      <c r="D73" s="30"/>
      <c r="E73" s="30"/>
      <c r="F73" s="30"/>
      <c r="G73" s="83"/>
      <c r="H73" s="80" t="s">
        <v>145</v>
      </c>
      <c r="I73" s="76">
        <f>SUM(I59:I72)</f>
        <v>151092884.12</v>
      </c>
      <c r="J73" s="76">
        <f>SUM(J59:J72)</f>
        <v>217397195</v>
      </c>
      <c r="K73" s="76">
        <f>SUM(K59:K72)</f>
        <v>211578351</v>
      </c>
      <c r="L73" s="76">
        <f>SUM(L59:L72)</f>
        <v>369362123</v>
      </c>
      <c r="M73" s="76">
        <f>SUM(M59:M72)</f>
        <v>217117323</v>
      </c>
      <c r="U73" s="100"/>
      <c r="V73" s="100"/>
    </row>
    <row r="74" spans="1:22" s="7" customFormat="1" ht="15">
      <c r="A74" s="49"/>
      <c r="B74" s="26"/>
      <c r="C74" s="30"/>
      <c r="D74" s="30"/>
      <c r="E74" s="30"/>
      <c r="F74" s="30"/>
      <c r="G74" s="83"/>
      <c r="H74" s="79" t="s">
        <v>147</v>
      </c>
      <c r="I74" s="126"/>
      <c r="J74" s="89"/>
      <c r="K74" s="89"/>
      <c r="L74" s="89"/>
      <c r="M74" s="89"/>
      <c r="U74" s="100"/>
      <c r="V74" s="100"/>
    </row>
    <row r="75" spans="1:22" s="7" customFormat="1" ht="15">
      <c r="A75" s="49"/>
      <c r="B75" s="26"/>
      <c r="C75" s="30"/>
      <c r="D75" s="30"/>
      <c r="E75" s="30">
        <v>841320411</v>
      </c>
      <c r="F75" s="30"/>
      <c r="G75" s="83" t="s">
        <v>198</v>
      </c>
      <c r="H75" s="15" t="s">
        <v>166</v>
      </c>
      <c r="I75" s="13">
        <v>0</v>
      </c>
      <c r="J75" s="13">
        <v>73000000</v>
      </c>
      <c r="K75" s="13">
        <v>70000000</v>
      </c>
      <c r="L75" s="13"/>
      <c r="M75" s="13"/>
      <c r="U75" s="100"/>
      <c r="V75" s="100"/>
    </row>
    <row r="76" spans="1:22" s="7" customFormat="1" ht="15">
      <c r="A76" s="49"/>
      <c r="B76" s="26"/>
      <c r="C76" s="30"/>
      <c r="D76" s="30"/>
      <c r="E76" s="30" t="s">
        <v>213</v>
      </c>
      <c r="F76" s="30"/>
      <c r="G76" s="85" t="s">
        <v>198</v>
      </c>
      <c r="H76" s="15" t="s">
        <v>214</v>
      </c>
      <c r="I76" s="13">
        <v>41473936</v>
      </c>
      <c r="J76" s="13">
        <v>0</v>
      </c>
      <c r="K76" s="13"/>
      <c r="L76" s="13"/>
      <c r="M76" s="13"/>
      <c r="U76" s="100"/>
      <c r="V76" s="100"/>
    </row>
    <row r="77" spans="1:22" s="7" customFormat="1" ht="15">
      <c r="A77" s="49"/>
      <c r="B77" s="26"/>
      <c r="C77" s="30"/>
      <c r="D77" s="30"/>
      <c r="E77" s="30"/>
      <c r="F77" s="30"/>
      <c r="G77" s="83"/>
      <c r="H77" s="80" t="s">
        <v>215</v>
      </c>
      <c r="I77" s="76">
        <f>SUM(I75:I76)</f>
        <v>41473936</v>
      </c>
      <c r="J77" s="76">
        <f>SUM(J75:J76)</f>
        <v>73000000</v>
      </c>
      <c r="K77" s="76">
        <f>SUM(K75:K76)</f>
        <v>70000000</v>
      </c>
      <c r="L77" s="76">
        <f>SUM(L75:L76)</f>
        <v>0</v>
      </c>
      <c r="M77" s="76">
        <f>SUM(M75:M76)</f>
        <v>0</v>
      </c>
      <c r="N77" s="76">
        <f aca="true" t="shared" si="4" ref="N77:S77">SUM(N75:N76)</f>
        <v>0</v>
      </c>
      <c r="O77" s="76">
        <f t="shared" si="4"/>
        <v>0</v>
      </c>
      <c r="P77" s="76">
        <f t="shared" si="4"/>
        <v>0</v>
      </c>
      <c r="Q77" s="76">
        <f t="shared" si="4"/>
        <v>0</v>
      </c>
      <c r="R77" s="76">
        <f t="shared" si="4"/>
        <v>0</v>
      </c>
      <c r="S77" s="76">
        <f t="shared" si="4"/>
        <v>0</v>
      </c>
      <c r="U77" s="100"/>
      <c r="V77" s="100"/>
    </row>
    <row r="78" spans="1:22" s="7" customFormat="1" ht="15">
      <c r="A78" s="49"/>
      <c r="B78" s="26"/>
      <c r="C78" s="30"/>
      <c r="D78" s="30">
        <v>8414</v>
      </c>
      <c r="E78" s="30"/>
      <c r="F78" s="30"/>
      <c r="G78" s="83"/>
      <c r="H78" s="15" t="s">
        <v>45</v>
      </c>
      <c r="I78" s="13">
        <f>SUM(I83)</f>
        <v>0</v>
      </c>
      <c r="J78" s="13">
        <f>SUM(J83)</f>
        <v>702000000</v>
      </c>
      <c r="K78" s="13">
        <f>SUM(K83)+K84+K85+K86+K87+K88</f>
        <v>1247474000</v>
      </c>
      <c r="L78" s="13">
        <f>SUM(L83)+L84+L85+L86+L87+L88</f>
        <v>1904490500</v>
      </c>
      <c r="M78" s="13">
        <f>SUM(M83)+M84+M85+M86+M87+M88</f>
        <v>100000000</v>
      </c>
      <c r="T78" s="5"/>
      <c r="U78" s="100"/>
      <c r="V78" s="100"/>
    </row>
    <row r="79" spans="1:26" s="7" customFormat="1" ht="15">
      <c r="A79" s="49"/>
      <c r="B79" s="26"/>
      <c r="C79" s="30"/>
      <c r="D79" s="30"/>
      <c r="E79" s="30"/>
      <c r="F79" s="30"/>
      <c r="G79" s="83"/>
      <c r="H79" s="79" t="s">
        <v>148</v>
      </c>
      <c r="I79" s="127"/>
      <c r="J79" s="88"/>
      <c r="K79" s="88"/>
      <c r="L79" s="88"/>
      <c r="M79" s="88"/>
      <c r="T79" s="101"/>
      <c r="U79" s="102"/>
      <c r="V79" s="102"/>
      <c r="W79" s="101"/>
      <c r="X79" s="101"/>
      <c r="Y79" s="101"/>
      <c r="Z79" s="101"/>
    </row>
    <row r="80" spans="1:22" s="7" customFormat="1" ht="15">
      <c r="A80" s="49"/>
      <c r="B80" s="26"/>
      <c r="C80" s="30"/>
      <c r="D80" s="30"/>
      <c r="E80" s="30">
        <v>841420205</v>
      </c>
      <c r="F80" s="30"/>
      <c r="G80" s="83" t="s">
        <v>104</v>
      </c>
      <c r="H80" s="15" t="s">
        <v>134</v>
      </c>
      <c r="I80" s="13">
        <v>0</v>
      </c>
      <c r="J80" s="13">
        <v>0</v>
      </c>
      <c r="K80" s="13"/>
      <c r="L80" s="13"/>
      <c r="M80" s="13"/>
      <c r="U80" s="100"/>
      <c r="V80" s="100"/>
    </row>
    <row r="81" spans="1:22" s="7" customFormat="1" ht="15">
      <c r="A81" s="49"/>
      <c r="B81" s="26"/>
      <c r="C81" s="30"/>
      <c r="D81" s="30"/>
      <c r="E81" s="30">
        <v>841420206</v>
      </c>
      <c r="F81" s="30"/>
      <c r="G81" s="83" t="s">
        <v>104</v>
      </c>
      <c r="H81" s="15" t="s">
        <v>369</v>
      </c>
      <c r="I81" s="13">
        <v>0</v>
      </c>
      <c r="J81" s="13">
        <v>702000000</v>
      </c>
      <c r="K81" s="13">
        <v>0</v>
      </c>
      <c r="L81" s="13">
        <v>0</v>
      </c>
      <c r="M81" s="13"/>
      <c r="U81" s="100"/>
      <c r="V81" s="100"/>
    </row>
    <row r="82" spans="1:22" s="7" customFormat="1" ht="15">
      <c r="A82" s="49"/>
      <c r="B82" s="26"/>
      <c r="C82" s="30"/>
      <c r="D82" s="30"/>
      <c r="E82" s="30">
        <v>841420208</v>
      </c>
      <c r="F82" s="30"/>
      <c r="G82" s="83" t="s">
        <v>104</v>
      </c>
      <c r="H82" s="15" t="s">
        <v>370</v>
      </c>
      <c r="I82" s="13"/>
      <c r="J82" s="13"/>
      <c r="K82" s="13">
        <v>684000000</v>
      </c>
      <c r="L82" s="13">
        <v>1596000000</v>
      </c>
      <c r="M82" s="13"/>
      <c r="U82" s="100"/>
      <c r="V82" s="100"/>
    </row>
    <row r="83" spans="1:22" s="7" customFormat="1" ht="15">
      <c r="A83" s="49"/>
      <c r="B83" s="26"/>
      <c r="C83" s="30"/>
      <c r="D83" s="30"/>
      <c r="E83" s="30"/>
      <c r="F83" s="30"/>
      <c r="G83" s="83"/>
      <c r="H83" s="80" t="s">
        <v>149</v>
      </c>
      <c r="I83" s="76">
        <f>SUM(I80:I81)</f>
        <v>0</v>
      </c>
      <c r="J83" s="76">
        <f>SUM(J80:J81)</f>
        <v>702000000</v>
      </c>
      <c r="K83" s="76">
        <f>SUM(K80:K82)</f>
        <v>684000000</v>
      </c>
      <c r="L83" s="76">
        <f>SUM(L80:L82)</f>
        <v>1596000000</v>
      </c>
      <c r="M83" s="76">
        <f>SUM(M80:M82)</f>
        <v>0</v>
      </c>
      <c r="U83" s="100"/>
      <c r="V83" s="100"/>
    </row>
    <row r="84" spans="1:22" s="7" customFormat="1" ht="15">
      <c r="A84" s="49"/>
      <c r="B84" s="26"/>
      <c r="C84" s="30"/>
      <c r="D84" s="30"/>
      <c r="E84" s="30">
        <v>841420563</v>
      </c>
      <c r="F84" s="30"/>
      <c r="G84" s="83" t="s">
        <v>212</v>
      </c>
      <c r="H84" s="15" t="s">
        <v>361</v>
      </c>
      <c r="I84" s="76"/>
      <c r="J84" s="76"/>
      <c r="K84" s="13">
        <v>181574000</v>
      </c>
      <c r="L84" s="13">
        <v>90000000</v>
      </c>
      <c r="M84" s="13">
        <v>100000000</v>
      </c>
      <c r="U84" s="100"/>
      <c r="V84" s="100"/>
    </row>
    <row r="85" spans="1:22" s="7" customFormat="1" ht="15">
      <c r="A85" s="49"/>
      <c r="B85" s="26"/>
      <c r="C85" s="30"/>
      <c r="D85" s="30"/>
      <c r="E85" s="30">
        <v>841420563</v>
      </c>
      <c r="F85" s="30"/>
      <c r="G85" s="83" t="s">
        <v>268</v>
      </c>
      <c r="H85" s="15" t="s">
        <v>362</v>
      </c>
      <c r="I85" s="76"/>
      <c r="J85" s="76"/>
      <c r="K85" s="13">
        <v>47500000</v>
      </c>
      <c r="L85" s="13">
        <v>47500000</v>
      </c>
      <c r="M85" s="13"/>
      <c r="U85" s="100"/>
      <c r="V85" s="100"/>
    </row>
    <row r="86" spans="1:22" s="7" customFormat="1" ht="15">
      <c r="A86" s="49"/>
      <c r="B86" s="26"/>
      <c r="C86" s="30"/>
      <c r="D86" s="30"/>
      <c r="E86" s="30">
        <v>841420563</v>
      </c>
      <c r="F86" s="30"/>
      <c r="G86" s="83" t="s">
        <v>198</v>
      </c>
      <c r="H86" s="15" t="s">
        <v>363</v>
      </c>
      <c r="I86" s="76"/>
      <c r="J86" s="76"/>
      <c r="K86" s="13">
        <v>104000000</v>
      </c>
      <c r="L86" s="13">
        <v>133000000</v>
      </c>
      <c r="M86" s="13"/>
      <c r="U86" s="100"/>
      <c r="V86" s="100"/>
    </row>
    <row r="87" spans="1:22" s="7" customFormat="1" ht="15">
      <c r="A87" s="49"/>
      <c r="B87" s="26"/>
      <c r="C87" s="30"/>
      <c r="D87" s="30"/>
      <c r="E87" s="30">
        <v>841420565</v>
      </c>
      <c r="F87" s="30"/>
      <c r="G87" s="83" t="s">
        <v>212</v>
      </c>
      <c r="H87" s="15" t="s">
        <v>371</v>
      </c>
      <c r="I87" s="76"/>
      <c r="J87" s="76"/>
      <c r="K87" s="13">
        <v>116500000</v>
      </c>
      <c r="L87" s="13">
        <v>37990500</v>
      </c>
      <c r="M87" s="13"/>
      <c r="U87" s="100"/>
      <c r="V87" s="100"/>
    </row>
    <row r="88" spans="1:22" s="7" customFormat="1" ht="15">
      <c r="A88" s="49"/>
      <c r="B88" s="26"/>
      <c r="C88" s="30"/>
      <c r="D88" s="30"/>
      <c r="E88" s="30">
        <v>841420565</v>
      </c>
      <c r="F88" s="30"/>
      <c r="G88" s="83" t="s">
        <v>126</v>
      </c>
      <c r="H88" s="15" t="s">
        <v>372</v>
      </c>
      <c r="I88" s="76"/>
      <c r="J88" s="76"/>
      <c r="K88" s="13">
        <v>113900000</v>
      </c>
      <c r="L88" s="13"/>
      <c r="M88" s="13"/>
      <c r="U88" s="100"/>
      <c r="V88" s="100"/>
    </row>
    <row r="89" spans="1:22" s="7" customFormat="1" ht="28.5">
      <c r="A89" s="26"/>
      <c r="B89" s="26"/>
      <c r="C89" s="30">
        <v>842</v>
      </c>
      <c r="D89" s="30"/>
      <c r="E89" s="30"/>
      <c r="F89" s="30"/>
      <c r="G89" s="83"/>
      <c r="H89" s="15" t="s">
        <v>376</v>
      </c>
      <c r="I89" s="13">
        <f>SUM(I90:I91)</f>
        <v>1016788737.72</v>
      </c>
      <c r="J89" s="13">
        <f>SUM(J90:J91)</f>
        <v>557590000</v>
      </c>
      <c r="K89" s="13">
        <f>SUM(K90:K91)</f>
        <v>500000000</v>
      </c>
      <c r="L89" s="13">
        <f>SUM(L90:L91)</f>
        <v>302476060</v>
      </c>
      <c r="M89" s="13">
        <f>SUM(M90:M91)</f>
        <v>174760744</v>
      </c>
      <c r="U89" s="100"/>
      <c r="V89" s="100"/>
    </row>
    <row r="90" spans="1:22" s="7" customFormat="1" ht="15">
      <c r="A90" s="26"/>
      <c r="B90" s="26"/>
      <c r="C90" s="30"/>
      <c r="D90" s="30">
        <v>8422</v>
      </c>
      <c r="E90" s="30"/>
      <c r="F90" s="30"/>
      <c r="G90" s="83"/>
      <c r="H90" s="15" t="s">
        <v>46</v>
      </c>
      <c r="I90" s="13">
        <v>1016788737.72</v>
      </c>
      <c r="J90" s="13">
        <v>557590000</v>
      </c>
      <c r="K90" s="13">
        <f>100000000+400000000</f>
        <v>500000000</v>
      </c>
      <c r="L90" s="13">
        <v>302476060</v>
      </c>
      <c r="M90" s="13">
        <v>174760744</v>
      </c>
      <c r="N90" s="13">
        <v>700000000</v>
      </c>
      <c r="O90" s="5">
        <f>+K90-N90</f>
        <v>-200000000</v>
      </c>
      <c r="P90" s="13">
        <v>600000000</v>
      </c>
      <c r="Q90" s="5">
        <f>+L90-P90</f>
        <v>-297523940</v>
      </c>
      <c r="U90" s="100"/>
      <c r="V90" s="100"/>
    </row>
    <row r="91" spans="1:22" s="7" customFormat="1" ht="28.5">
      <c r="A91" s="26"/>
      <c r="B91" s="26"/>
      <c r="C91" s="30"/>
      <c r="D91" s="30">
        <v>8424</v>
      </c>
      <c r="E91" s="30"/>
      <c r="F91" s="30"/>
      <c r="G91" s="83"/>
      <c r="H91" s="15" t="s">
        <v>47</v>
      </c>
      <c r="I91" s="31">
        <v>0</v>
      </c>
      <c r="J91" s="13">
        <v>0</v>
      </c>
      <c r="K91" s="116"/>
      <c r="L91" s="116"/>
      <c r="M91" s="116"/>
      <c r="U91" s="100"/>
      <c r="V91" s="100"/>
    </row>
    <row r="92" spans="1:22" s="7" customFormat="1" ht="28.5">
      <c r="A92" s="26"/>
      <c r="B92" s="26"/>
      <c r="C92" s="30">
        <v>844</v>
      </c>
      <c r="D92" s="30"/>
      <c r="E92" s="30"/>
      <c r="F92" s="30"/>
      <c r="G92" s="83"/>
      <c r="H92" s="15" t="s">
        <v>21</v>
      </c>
      <c r="I92" s="13">
        <f>SUM(I93+I97)</f>
        <v>5464845649.23</v>
      </c>
      <c r="J92" s="13">
        <f>SUM(J93+J97)</f>
        <v>5015000000</v>
      </c>
      <c r="K92" s="13">
        <f>SUM(K93+K97)</f>
        <v>2890000000</v>
      </c>
      <c r="L92" s="13">
        <f>SUM(L93+L97)</f>
        <v>4600000000</v>
      </c>
      <c r="M92" s="13">
        <f>SUM(M93+M97)</f>
        <v>5300000000</v>
      </c>
      <c r="U92" s="100"/>
      <c r="V92" s="100"/>
    </row>
    <row r="93" spans="1:22" s="7" customFormat="1" ht="28.5">
      <c r="A93" s="26"/>
      <c r="B93" s="26"/>
      <c r="C93" s="30"/>
      <c r="D93" s="30">
        <v>8443</v>
      </c>
      <c r="E93" s="30"/>
      <c r="F93" s="30"/>
      <c r="G93" s="83"/>
      <c r="H93" s="15" t="s">
        <v>48</v>
      </c>
      <c r="I93" s="13">
        <f>+I94+I95</f>
        <v>5464845649.23</v>
      </c>
      <c r="J93" s="13">
        <f>+J94+J95+J96</f>
        <v>5015000000</v>
      </c>
      <c r="K93" s="13">
        <f>+K94+K95+K96</f>
        <v>2890000000</v>
      </c>
      <c r="L93" s="13">
        <f>+L94+L95+L96</f>
        <v>4600000000</v>
      </c>
      <c r="M93" s="13">
        <f>+M94+M95+M96</f>
        <v>5300000000</v>
      </c>
      <c r="U93" s="100"/>
      <c r="V93" s="100"/>
    </row>
    <row r="94" spans="1:22" s="7" customFormat="1" ht="28.5">
      <c r="A94" s="26"/>
      <c r="B94" s="26"/>
      <c r="C94" s="30"/>
      <c r="D94" s="30"/>
      <c r="E94" s="30">
        <v>844320000</v>
      </c>
      <c r="F94" s="30"/>
      <c r="G94" s="83" t="s">
        <v>104</v>
      </c>
      <c r="H94" s="15" t="s">
        <v>48</v>
      </c>
      <c r="I94" s="13">
        <v>5162416560</v>
      </c>
      <c r="J94" s="13">
        <v>5000000000</v>
      </c>
      <c r="K94" s="13">
        <v>2890000000</v>
      </c>
      <c r="L94" s="13">
        <v>4600000000</v>
      </c>
      <c r="M94" s="13">
        <v>5300000000</v>
      </c>
      <c r="U94" s="100"/>
      <c r="V94" s="100"/>
    </row>
    <row r="95" spans="1:22" s="7" customFormat="1" ht="28.5">
      <c r="A95" s="26"/>
      <c r="B95" s="26"/>
      <c r="C95" s="30"/>
      <c r="D95" s="30"/>
      <c r="E95" s="30" t="s">
        <v>375</v>
      </c>
      <c r="F95" s="30"/>
      <c r="G95" s="83"/>
      <c r="H95" s="15" t="s">
        <v>374</v>
      </c>
      <c r="I95" s="13">
        <v>302429089.23</v>
      </c>
      <c r="J95" s="13">
        <v>0</v>
      </c>
      <c r="K95" s="13"/>
      <c r="L95" s="13"/>
      <c r="M95" s="13"/>
      <c r="U95" s="100"/>
      <c r="V95" s="100"/>
    </row>
    <row r="96" spans="1:22" s="7" customFormat="1" ht="28.5">
      <c r="A96" s="26"/>
      <c r="B96" s="26"/>
      <c r="C96" s="30"/>
      <c r="D96" s="30"/>
      <c r="E96" s="30">
        <v>844320081</v>
      </c>
      <c r="F96" s="30"/>
      <c r="G96" s="83" t="s">
        <v>351</v>
      </c>
      <c r="H96" s="15" t="s">
        <v>374</v>
      </c>
      <c r="I96" s="13">
        <v>0</v>
      </c>
      <c r="J96" s="13">
        <v>15000000</v>
      </c>
      <c r="K96" s="13"/>
      <c r="L96" s="13"/>
      <c r="M96" s="13"/>
      <c r="U96" s="100"/>
      <c r="V96" s="100"/>
    </row>
    <row r="97" spans="1:22" s="7" customFormat="1" ht="15">
      <c r="A97" s="26"/>
      <c r="B97" s="26"/>
      <c r="C97" s="30"/>
      <c r="D97" s="30">
        <v>8446</v>
      </c>
      <c r="E97" s="30"/>
      <c r="F97" s="30"/>
      <c r="G97" s="83"/>
      <c r="H97" s="15" t="s">
        <v>279</v>
      </c>
      <c r="I97" s="13">
        <f>SUM(I98)</f>
        <v>0</v>
      </c>
      <c r="J97" s="13">
        <f>SUM(J98)</f>
        <v>0</v>
      </c>
      <c r="K97" s="13">
        <f>SUM(K98)</f>
        <v>0</v>
      </c>
      <c r="L97" s="13">
        <f>SUM(L98)</f>
        <v>0</v>
      </c>
      <c r="M97" s="13">
        <f>SUM(M98)</f>
        <v>0</v>
      </c>
      <c r="U97" s="100"/>
      <c r="V97" s="100"/>
    </row>
    <row r="98" spans="1:22" s="7" customFormat="1" ht="25.5">
      <c r="A98" s="26"/>
      <c r="B98" s="26"/>
      <c r="C98" s="30"/>
      <c r="D98" s="30"/>
      <c r="E98" s="30">
        <v>844620000</v>
      </c>
      <c r="F98" s="30"/>
      <c r="G98" s="85" t="s">
        <v>280</v>
      </c>
      <c r="H98" s="15" t="s">
        <v>209</v>
      </c>
      <c r="I98" s="13">
        <v>0</v>
      </c>
      <c r="J98" s="13">
        <v>0</v>
      </c>
      <c r="K98" s="116"/>
      <c r="L98" s="116"/>
      <c r="M98" s="116"/>
      <c r="U98" s="100"/>
      <c r="V98" s="100"/>
    </row>
    <row r="99" spans="1:22" s="7" customFormat="1" ht="32.25" customHeight="1">
      <c r="A99" s="110"/>
      <c r="B99" s="111"/>
      <c r="C99" s="112"/>
      <c r="D99" s="112"/>
      <c r="E99" s="112"/>
      <c r="F99" s="112"/>
      <c r="G99" s="114"/>
      <c r="H99" s="113"/>
      <c r="I99" s="117"/>
      <c r="J99" s="88"/>
      <c r="K99" s="117"/>
      <c r="L99" s="117"/>
      <c r="M99" s="117"/>
      <c r="U99" s="100"/>
      <c r="V99" s="100"/>
    </row>
    <row r="100" spans="1:26" s="7" customFormat="1" ht="14.25" customHeight="1">
      <c r="A100" s="11">
        <v>5</v>
      </c>
      <c r="B100" s="20"/>
      <c r="C100" s="20"/>
      <c r="D100" s="20"/>
      <c r="E100" s="20"/>
      <c r="F100" s="20"/>
      <c r="G100" s="108"/>
      <c r="H100" s="21" t="s">
        <v>1</v>
      </c>
      <c r="I100" s="16">
        <f>+I101+I157+I178+I308</f>
        <v>21307682953.2</v>
      </c>
      <c r="J100" s="16">
        <f>+J101+J157+J178+J308</f>
        <v>27685637216.75</v>
      </c>
      <c r="K100" s="16">
        <f>+K101+K157+K178+K308</f>
        <v>30117860384.82</v>
      </c>
      <c r="L100" s="16">
        <f>+L101+L157+L178+L308</f>
        <v>23004909550.17</v>
      </c>
      <c r="M100" s="16">
        <f>+M101+M157+M178+M308</f>
        <v>31509165428.72</v>
      </c>
      <c r="N100" s="103"/>
      <c r="T100" s="25"/>
      <c r="U100" s="99"/>
      <c r="V100" s="99"/>
      <c r="W100" s="4"/>
      <c r="X100" s="4"/>
      <c r="Y100" s="4"/>
      <c r="Z100" s="4"/>
    </row>
    <row r="101" spans="1:26" s="7" customFormat="1" ht="15.75">
      <c r="A101" s="47"/>
      <c r="B101" s="53">
        <v>51</v>
      </c>
      <c r="C101" s="53"/>
      <c r="D101" s="53"/>
      <c r="E101" s="53"/>
      <c r="F101" s="53"/>
      <c r="G101" s="87"/>
      <c r="H101" s="21" t="s">
        <v>49</v>
      </c>
      <c r="I101" s="12">
        <f>SUM(I102+I108+I111+I117+I135+I149)</f>
        <v>3448468463.22</v>
      </c>
      <c r="J101" s="12">
        <f>SUM(J102+J108+J111+J117+J135+J149)</f>
        <v>3182364118</v>
      </c>
      <c r="K101" s="12">
        <f>SUM(K102+K108+K111+K117+K135+K149)</f>
        <v>1601652824</v>
      </c>
      <c r="L101" s="12">
        <f>SUM(L102+L108+L111+L117+L135+L149)</f>
        <v>1262454708</v>
      </c>
      <c r="M101" s="12">
        <f>SUM(M102+M108+M111+M117+M135+M149)</f>
        <v>903500000</v>
      </c>
      <c r="T101" s="25"/>
      <c r="U101" s="99"/>
      <c r="V101" s="99"/>
      <c r="W101" s="4"/>
      <c r="X101" s="4"/>
      <c r="Y101" s="4"/>
      <c r="Z101" s="4"/>
    </row>
    <row r="102" spans="1:26" s="7" customFormat="1" ht="28.5">
      <c r="A102" s="26"/>
      <c r="B102" s="27"/>
      <c r="C102" s="50">
        <v>512</v>
      </c>
      <c r="D102" s="50"/>
      <c r="E102" s="50"/>
      <c r="F102" s="50"/>
      <c r="G102" s="84"/>
      <c r="H102" s="29" t="s">
        <v>9</v>
      </c>
      <c r="I102" s="13">
        <f>+I103</f>
        <v>63298106.5</v>
      </c>
      <c r="J102" s="13">
        <f>+J103</f>
        <v>267500000</v>
      </c>
      <c r="K102" s="13">
        <f>+K103</f>
        <v>277500000</v>
      </c>
      <c r="L102" s="13">
        <f>+L103</f>
        <v>272500000</v>
      </c>
      <c r="M102" s="13">
        <f>+M103</f>
        <v>272500000</v>
      </c>
      <c r="T102" s="25"/>
      <c r="U102" s="99"/>
      <c r="V102" s="99"/>
      <c r="W102" s="4"/>
      <c r="X102" s="4"/>
      <c r="Y102" s="4"/>
      <c r="Z102" s="4"/>
    </row>
    <row r="103" spans="1:26" s="7" customFormat="1" ht="28.5" customHeight="1">
      <c r="A103" s="26"/>
      <c r="B103" s="27"/>
      <c r="C103" s="50"/>
      <c r="D103" s="30">
        <v>5121</v>
      </c>
      <c r="E103" s="30"/>
      <c r="F103" s="30"/>
      <c r="G103" s="83"/>
      <c r="H103" s="15" t="s">
        <v>50</v>
      </c>
      <c r="I103" s="13">
        <f>SUM(I104:I107)</f>
        <v>63298106.5</v>
      </c>
      <c r="J103" s="13">
        <f>SUM(J104:J107)</f>
        <v>267500000</v>
      </c>
      <c r="K103" s="13">
        <f>SUM(K104:K107)</f>
        <v>277500000</v>
      </c>
      <c r="L103" s="13">
        <f>SUM(L104:L107)</f>
        <v>272500000</v>
      </c>
      <c r="M103" s="13">
        <f>SUM(M104:M107)</f>
        <v>272500000</v>
      </c>
      <c r="T103" s="4"/>
      <c r="U103" s="99"/>
      <c r="V103" s="99"/>
      <c r="W103" s="4"/>
      <c r="X103" s="4"/>
      <c r="Y103" s="4"/>
      <c r="Z103" s="4"/>
    </row>
    <row r="104" spans="1:26" s="7" customFormat="1" ht="15.75">
      <c r="A104" s="26"/>
      <c r="B104" s="27"/>
      <c r="C104" s="50"/>
      <c r="D104" s="30"/>
      <c r="E104" s="30">
        <v>512120000</v>
      </c>
      <c r="F104" s="30" t="s">
        <v>116</v>
      </c>
      <c r="G104" s="83" t="s">
        <v>115</v>
      </c>
      <c r="H104" s="15" t="s">
        <v>117</v>
      </c>
      <c r="I104" s="13">
        <v>53382628.29</v>
      </c>
      <c r="J104" s="13">
        <v>47500000</v>
      </c>
      <c r="K104" s="13">
        <v>57500000</v>
      </c>
      <c r="L104" s="13">
        <v>52500000</v>
      </c>
      <c r="M104" s="13">
        <v>52500000</v>
      </c>
      <c r="T104" s="4"/>
      <c r="U104" s="99"/>
      <c r="V104" s="99"/>
      <c r="W104" s="4"/>
      <c r="X104" s="4"/>
      <c r="Y104" s="4"/>
      <c r="Z104" s="4"/>
    </row>
    <row r="105" spans="1:26" s="7" customFormat="1" ht="15.75">
      <c r="A105" s="26"/>
      <c r="B105" s="27"/>
      <c r="C105" s="50"/>
      <c r="D105" s="30"/>
      <c r="E105" s="30">
        <v>512120000</v>
      </c>
      <c r="F105" s="30" t="s">
        <v>131</v>
      </c>
      <c r="G105" s="83" t="s">
        <v>130</v>
      </c>
      <c r="H105" s="15" t="s">
        <v>132</v>
      </c>
      <c r="I105" s="13">
        <v>9915478.21</v>
      </c>
      <c r="J105" s="13">
        <v>220000000</v>
      </c>
      <c r="K105" s="121">
        <v>220000000</v>
      </c>
      <c r="L105" s="13">
        <v>220000000</v>
      </c>
      <c r="M105" s="13">
        <v>220000000</v>
      </c>
      <c r="T105" s="4"/>
      <c r="U105" s="99"/>
      <c r="V105" s="99"/>
      <c r="W105" s="4"/>
      <c r="X105" s="4"/>
      <c r="Y105" s="4"/>
      <c r="Z105" s="4"/>
    </row>
    <row r="106" spans="1:26" s="7" customFormat="1" ht="15.75">
      <c r="A106" s="26"/>
      <c r="B106" s="27"/>
      <c r="C106" s="50"/>
      <c r="D106" s="30"/>
      <c r="E106" s="30"/>
      <c r="F106" s="30"/>
      <c r="G106" s="83" t="s">
        <v>175</v>
      </c>
      <c r="H106" s="15" t="s">
        <v>218</v>
      </c>
      <c r="I106" s="13">
        <v>0</v>
      </c>
      <c r="J106" s="13">
        <v>0</v>
      </c>
      <c r="K106" s="116"/>
      <c r="L106" s="116"/>
      <c r="M106" s="116"/>
      <c r="T106" s="4"/>
      <c r="U106" s="99"/>
      <c r="V106" s="99"/>
      <c r="W106" s="4"/>
      <c r="X106" s="4"/>
      <c r="Y106" s="4"/>
      <c r="Z106" s="4"/>
    </row>
    <row r="107" spans="1:26" s="7" customFormat="1" ht="15.75">
      <c r="A107" s="26"/>
      <c r="B107" s="27"/>
      <c r="C107" s="50"/>
      <c r="D107" s="30"/>
      <c r="E107" s="30"/>
      <c r="F107" s="30"/>
      <c r="G107" s="83" t="s">
        <v>191</v>
      </c>
      <c r="H107" s="15" t="s">
        <v>207</v>
      </c>
      <c r="I107" s="13">
        <v>0</v>
      </c>
      <c r="J107" s="13">
        <v>0</v>
      </c>
      <c r="K107" s="116"/>
      <c r="L107" s="116"/>
      <c r="M107" s="116"/>
      <c r="T107" s="4"/>
      <c r="U107" s="99"/>
      <c r="V107" s="99"/>
      <c r="W107" s="4"/>
      <c r="X107" s="4"/>
      <c r="Y107" s="4"/>
      <c r="Z107" s="4"/>
    </row>
    <row r="108" spans="1:26" s="7" customFormat="1" ht="28.5">
      <c r="A108" s="26"/>
      <c r="B108" s="27"/>
      <c r="C108" s="50">
        <v>513</v>
      </c>
      <c r="D108" s="30"/>
      <c r="E108" s="30"/>
      <c r="F108" s="30"/>
      <c r="G108" s="83"/>
      <c r="H108" s="15" t="s">
        <v>305</v>
      </c>
      <c r="I108" s="13">
        <f>+I109</f>
        <v>38000000</v>
      </c>
      <c r="J108" s="13">
        <f>+J109</f>
        <v>100000000</v>
      </c>
      <c r="K108" s="13">
        <f>+K109</f>
        <v>104000000</v>
      </c>
      <c r="L108" s="13">
        <f>+L109</f>
        <v>133000000</v>
      </c>
      <c r="M108" s="13">
        <f>+M109</f>
        <v>0</v>
      </c>
      <c r="T108" s="25"/>
      <c r="U108" s="99"/>
      <c r="V108" s="99"/>
      <c r="W108" s="4"/>
      <c r="X108" s="4"/>
      <c r="Y108" s="4"/>
      <c r="Z108" s="4"/>
    </row>
    <row r="109" spans="1:26" s="7" customFormat="1" ht="15.75">
      <c r="A109" s="26"/>
      <c r="B109" s="27"/>
      <c r="C109" s="50"/>
      <c r="D109" s="30">
        <v>5132</v>
      </c>
      <c r="E109" s="30"/>
      <c r="F109" s="30"/>
      <c r="G109" s="83"/>
      <c r="H109" s="15" t="s">
        <v>306</v>
      </c>
      <c r="I109" s="13">
        <f>SUM(I110)</f>
        <v>38000000</v>
      </c>
      <c r="J109" s="13">
        <f>SUM(J110)</f>
        <v>100000000</v>
      </c>
      <c r="K109" s="13">
        <f>SUM(K110)</f>
        <v>104000000</v>
      </c>
      <c r="L109" s="13">
        <f>SUM(L110)</f>
        <v>133000000</v>
      </c>
      <c r="M109" s="13"/>
      <c r="T109" s="4"/>
      <c r="U109" s="99"/>
      <c r="V109" s="99"/>
      <c r="W109" s="4"/>
      <c r="X109" s="4"/>
      <c r="Y109" s="4"/>
      <c r="Z109" s="4"/>
    </row>
    <row r="110" spans="1:26" s="7" customFormat="1" ht="15.75">
      <c r="A110" s="26"/>
      <c r="B110" s="27"/>
      <c r="C110" s="50"/>
      <c r="D110" s="30"/>
      <c r="E110" s="30">
        <v>513220000</v>
      </c>
      <c r="F110" s="30"/>
      <c r="G110" s="83" t="s">
        <v>198</v>
      </c>
      <c r="H110" s="15" t="s">
        <v>265</v>
      </c>
      <c r="I110" s="13">
        <v>38000000</v>
      </c>
      <c r="J110" s="13">
        <v>100000000</v>
      </c>
      <c r="K110" s="13">
        <v>104000000</v>
      </c>
      <c r="L110" s="13">
        <v>133000000</v>
      </c>
      <c r="M110" s="13"/>
      <c r="T110" s="4"/>
      <c r="U110" s="99"/>
      <c r="V110" s="99"/>
      <c r="W110" s="4"/>
      <c r="X110" s="4"/>
      <c r="Y110" s="4"/>
      <c r="Z110" s="4"/>
    </row>
    <row r="111" spans="1:26" s="7" customFormat="1" ht="14.25" customHeight="1">
      <c r="A111" s="26"/>
      <c r="B111" s="27"/>
      <c r="C111" s="28">
        <v>514</v>
      </c>
      <c r="D111" s="28"/>
      <c r="E111" s="28"/>
      <c r="F111" s="28"/>
      <c r="G111" s="84"/>
      <c r="H111" s="15" t="s">
        <v>10</v>
      </c>
      <c r="I111" s="13">
        <f>+I112</f>
        <v>2749679758.02</v>
      </c>
      <c r="J111" s="13">
        <f>+J112</f>
        <v>1550500000</v>
      </c>
      <c r="K111" s="13">
        <f>+K112</f>
        <v>300500000</v>
      </c>
      <c r="L111" s="13">
        <f>+L112</f>
        <v>300000000</v>
      </c>
      <c r="M111" s="13">
        <f>+M112</f>
        <v>250000000</v>
      </c>
      <c r="T111" s="4"/>
      <c r="U111" s="99"/>
      <c r="V111" s="99"/>
      <c r="W111" s="4"/>
      <c r="X111" s="4"/>
      <c r="Y111" s="4"/>
      <c r="Z111" s="4"/>
    </row>
    <row r="112" spans="1:22" s="7" customFormat="1" ht="14.25" customHeight="1">
      <c r="A112" s="26"/>
      <c r="B112" s="27"/>
      <c r="C112" s="28"/>
      <c r="D112" s="28">
        <v>5141</v>
      </c>
      <c r="E112" s="28"/>
      <c r="F112" s="28"/>
      <c r="G112" s="84"/>
      <c r="H112" s="15" t="s">
        <v>51</v>
      </c>
      <c r="I112" s="13">
        <f>SUM(I113:I116)</f>
        <v>2749679758.02</v>
      </c>
      <c r="J112" s="13">
        <f>SUM(J113:J116)</f>
        <v>1550500000</v>
      </c>
      <c r="K112" s="13">
        <f>SUM(K113:K116)</f>
        <v>300500000</v>
      </c>
      <c r="L112" s="13">
        <f>SUM(L113:L116)</f>
        <v>300000000</v>
      </c>
      <c r="M112" s="13">
        <f>SUM(M113:M116)</f>
        <v>250000000</v>
      </c>
      <c r="U112" s="100"/>
      <c r="V112" s="100"/>
    </row>
    <row r="113" spans="1:22" s="7" customFormat="1" ht="15">
      <c r="A113" s="26"/>
      <c r="B113" s="27"/>
      <c r="C113" s="28"/>
      <c r="D113" s="28"/>
      <c r="E113" s="28">
        <v>514110000</v>
      </c>
      <c r="F113" s="28" t="s">
        <v>106</v>
      </c>
      <c r="G113" s="83" t="s">
        <v>104</v>
      </c>
      <c r="H113" s="15" t="s">
        <v>290</v>
      </c>
      <c r="I113" s="13">
        <v>0</v>
      </c>
      <c r="J113" s="13"/>
      <c r="K113" s="13"/>
      <c r="L113" s="13"/>
      <c r="M113" s="13"/>
      <c r="U113" s="100"/>
      <c r="V113" s="100"/>
    </row>
    <row r="114" spans="1:22" s="7" customFormat="1" ht="15">
      <c r="A114" s="26"/>
      <c r="B114" s="27"/>
      <c r="C114" s="28"/>
      <c r="D114" s="28"/>
      <c r="E114" s="28">
        <v>514120000</v>
      </c>
      <c r="F114" s="28" t="s">
        <v>106</v>
      </c>
      <c r="G114" s="83" t="s">
        <v>104</v>
      </c>
      <c r="H114" s="15" t="s">
        <v>290</v>
      </c>
      <c r="I114" s="13">
        <v>0</v>
      </c>
      <c r="J114" s="13"/>
      <c r="K114" s="13"/>
      <c r="L114" s="13"/>
      <c r="M114" s="13"/>
      <c r="U114" s="100"/>
      <c r="V114" s="100"/>
    </row>
    <row r="115" spans="1:22" s="7" customFormat="1" ht="15">
      <c r="A115" s="26"/>
      <c r="B115" s="27"/>
      <c r="C115" s="28"/>
      <c r="D115" s="28"/>
      <c r="E115" s="28">
        <v>514130000</v>
      </c>
      <c r="F115" s="28" t="s">
        <v>106</v>
      </c>
      <c r="G115" s="83" t="s">
        <v>104</v>
      </c>
      <c r="H115" s="15" t="s">
        <v>307</v>
      </c>
      <c r="I115" s="13">
        <v>2749679758.02</v>
      </c>
      <c r="J115" s="13">
        <v>1550000000</v>
      </c>
      <c r="K115" s="13">
        <v>300000000</v>
      </c>
      <c r="L115" s="13">
        <v>300000000</v>
      </c>
      <c r="M115" s="13">
        <v>250000000</v>
      </c>
      <c r="U115" s="100"/>
      <c r="V115" s="100"/>
    </row>
    <row r="116" spans="1:22" s="7" customFormat="1" ht="28.5">
      <c r="A116" s="26"/>
      <c r="B116" s="27"/>
      <c r="C116" s="28"/>
      <c r="D116" s="28"/>
      <c r="E116" s="28"/>
      <c r="F116" s="28"/>
      <c r="G116" s="83" t="s">
        <v>104</v>
      </c>
      <c r="H116" s="15" t="s">
        <v>219</v>
      </c>
      <c r="I116" s="13">
        <v>0</v>
      </c>
      <c r="J116" s="13">
        <v>500000</v>
      </c>
      <c r="K116" s="13">
        <v>500000</v>
      </c>
      <c r="L116" s="13"/>
      <c r="M116" s="13"/>
      <c r="U116" s="100"/>
      <c r="V116" s="100"/>
    </row>
    <row r="117" spans="1:26" s="4" customFormat="1" ht="28.5">
      <c r="A117" s="26"/>
      <c r="B117" s="27"/>
      <c r="C117" s="28">
        <v>516</v>
      </c>
      <c r="D117" s="28"/>
      <c r="E117" s="28"/>
      <c r="F117" s="28"/>
      <c r="G117" s="84"/>
      <c r="H117" s="15" t="s">
        <v>22</v>
      </c>
      <c r="I117" s="13">
        <f>+I118+I129</f>
        <v>476461764.23</v>
      </c>
      <c r="J117" s="13">
        <f>+J118+J129</f>
        <v>823681765</v>
      </c>
      <c r="K117" s="13">
        <f>+K118+K129</f>
        <v>521000000</v>
      </c>
      <c r="L117" s="13">
        <f>+L118+L129</f>
        <v>363165296</v>
      </c>
      <c r="M117" s="13">
        <f>+M118+M129</f>
        <v>378000000</v>
      </c>
      <c r="N117" s="13">
        <f aca="true" t="shared" si="5" ref="N117:S117">+N118+N129</f>
        <v>0</v>
      </c>
      <c r="O117" s="13">
        <f t="shared" si="5"/>
        <v>0</v>
      </c>
      <c r="P117" s="13">
        <f t="shared" si="5"/>
        <v>0</v>
      </c>
      <c r="Q117" s="13">
        <f t="shared" si="5"/>
        <v>0</v>
      </c>
      <c r="R117" s="13">
        <f t="shared" si="5"/>
        <v>0</v>
      </c>
      <c r="S117" s="13">
        <f t="shared" si="5"/>
        <v>0</v>
      </c>
      <c r="T117" s="7"/>
      <c r="U117" s="100"/>
      <c r="V117" s="100"/>
      <c r="W117" s="7"/>
      <c r="X117" s="7"/>
      <c r="Y117" s="7"/>
      <c r="Z117" s="7"/>
    </row>
    <row r="118" spans="1:26" s="4" customFormat="1" ht="15.75">
      <c r="A118" s="26"/>
      <c r="B118" s="27"/>
      <c r="C118" s="28"/>
      <c r="D118" s="28">
        <v>5163</v>
      </c>
      <c r="E118" s="28"/>
      <c r="F118" s="28"/>
      <c r="G118" s="84"/>
      <c r="H118" s="15" t="s">
        <v>52</v>
      </c>
      <c r="I118" s="13">
        <f>SUM(I119:I128)</f>
        <v>413279343.61</v>
      </c>
      <c r="J118" s="13">
        <f>SUM(J119:J128)</f>
        <v>703239375</v>
      </c>
      <c r="K118" s="13">
        <f>SUM(K119:K128)</f>
        <v>390500000</v>
      </c>
      <c r="L118" s="13">
        <f>SUM(L119:L128)</f>
        <v>285815706</v>
      </c>
      <c r="M118" s="13">
        <f>SUM(M119:M128)</f>
        <v>285000000</v>
      </c>
      <c r="N118" s="13">
        <f aca="true" t="shared" si="6" ref="N118:S118">SUM(N119:N128)</f>
        <v>0</v>
      </c>
      <c r="O118" s="13">
        <f t="shared" si="6"/>
        <v>0</v>
      </c>
      <c r="P118" s="13">
        <f t="shared" si="6"/>
        <v>0</v>
      </c>
      <c r="Q118" s="13">
        <f t="shared" si="6"/>
        <v>0</v>
      </c>
      <c r="R118" s="13">
        <f t="shared" si="6"/>
        <v>0</v>
      </c>
      <c r="S118" s="13">
        <f t="shared" si="6"/>
        <v>0</v>
      </c>
      <c r="T118" s="7"/>
      <c r="U118" s="100"/>
      <c r="V118" s="100"/>
      <c r="W118" s="7"/>
      <c r="X118" s="7"/>
      <c r="Y118" s="7"/>
      <c r="Z118" s="7"/>
    </row>
    <row r="119" spans="1:26" s="4" customFormat="1" ht="15.75">
      <c r="A119" s="26"/>
      <c r="B119" s="27"/>
      <c r="C119" s="28"/>
      <c r="D119" s="28"/>
      <c r="E119" s="28">
        <v>516320000</v>
      </c>
      <c r="F119" s="28"/>
      <c r="G119" s="83" t="s">
        <v>104</v>
      </c>
      <c r="H119" s="15" t="s">
        <v>167</v>
      </c>
      <c r="I119" s="13">
        <v>10000000</v>
      </c>
      <c r="J119" s="13">
        <v>10000000</v>
      </c>
      <c r="K119" s="116"/>
      <c r="L119" s="116"/>
      <c r="M119" s="116"/>
      <c r="T119" s="7"/>
      <c r="U119" s="100"/>
      <c r="V119" s="100"/>
      <c r="W119" s="7"/>
      <c r="X119" s="7"/>
      <c r="Y119" s="7"/>
      <c r="Z119" s="7"/>
    </row>
    <row r="120" spans="1:26" s="4" customFormat="1" ht="15.75">
      <c r="A120" s="26"/>
      <c r="B120" s="27"/>
      <c r="C120" s="28"/>
      <c r="D120" s="28"/>
      <c r="E120" s="28">
        <v>516320000</v>
      </c>
      <c r="F120" s="28" t="s">
        <v>122</v>
      </c>
      <c r="G120" s="84" t="s">
        <v>212</v>
      </c>
      <c r="H120" s="15" t="s">
        <v>309</v>
      </c>
      <c r="I120" s="13">
        <v>56740432.73</v>
      </c>
      <c r="J120" s="13">
        <v>40000000</v>
      </c>
      <c r="K120" s="13">
        <v>50000000</v>
      </c>
      <c r="L120" s="13">
        <v>50000000</v>
      </c>
      <c r="M120" s="13">
        <v>50000000</v>
      </c>
      <c r="T120" s="7"/>
      <c r="U120" s="100"/>
      <c r="V120" s="100"/>
      <c r="W120" s="7"/>
      <c r="X120" s="7"/>
      <c r="Y120" s="7"/>
      <c r="Z120" s="7"/>
    </row>
    <row r="121" spans="1:26" s="4" customFormat="1" ht="15.75">
      <c r="A121" s="26"/>
      <c r="B121" s="27"/>
      <c r="C121" s="28"/>
      <c r="D121" s="28"/>
      <c r="E121" s="28"/>
      <c r="F121" s="28"/>
      <c r="G121" s="83" t="s">
        <v>212</v>
      </c>
      <c r="H121" s="15" t="s">
        <v>245</v>
      </c>
      <c r="I121" s="13">
        <v>126297386.14</v>
      </c>
      <c r="J121" s="13">
        <v>24500000</v>
      </c>
      <c r="K121" s="13">
        <v>102500000</v>
      </c>
      <c r="L121" s="13">
        <v>129000000</v>
      </c>
      <c r="M121" s="13">
        <v>136000000</v>
      </c>
      <c r="T121" s="7"/>
      <c r="U121" s="100"/>
      <c r="V121" s="100"/>
      <c r="W121" s="7"/>
      <c r="X121" s="7"/>
      <c r="Y121" s="7"/>
      <c r="Z121" s="7"/>
    </row>
    <row r="122" spans="1:26" s="4" customFormat="1" ht="15.75">
      <c r="A122" s="26"/>
      <c r="B122" s="27"/>
      <c r="C122" s="28"/>
      <c r="D122" s="28"/>
      <c r="E122" s="28"/>
      <c r="F122" s="28"/>
      <c r="G122" s="83" t="s">
        <v>212</v>
      </c>
      <c r="H122" s="15" t="s">
        <v>271</v>
      </c>
      <c r="I122" s="13">
        <v>737508.84</v>
      </c>
      <c r="J122" s="13">
        <v>18240000</v>
      </c>
      <c r="K122" s="13">
        <v>9000000</v>
      </c>
      <c r="L122" s="13">
        <v>11815706</v>
      </c>
      <c r="M122" s="13">
        <v>4000000</v>
      </c>
      <c r="T122" s="7"/>
      <c r="U122" s="100"/>
      <c r="V122" s="100"/>
      <c r="W122" s="7"/>
      <c r="X122" s="7"/>
      <c r="Y122" s="7"/>
      <c r="Z122" s="7"/>
    </row>
    <row r="123" spans="1:26" s="4" customFormat="1" ht="24.75" customHeight="1">
      <c r="A123" s="26"/>
      <c r="B123" s="27"/>
      <c r="C123" s="28"/>
      <c r="D123" s="28"/>
      <c r="E123" s="28"/>
      <c r="F123" s="28"/>
      <c r="G123" s="83" t="s">
        <v>212</v>
      </c>
      <c r="H123" s="15" t="s">
        <v>246</v>
      </c>
      <c r="I123" s="13">
        <v>0</v>
      </c>
      <c r="J123" s="13"/>
      <c r="K123" s="116"/>
      <c r="L123" s="116"/>
      <c r="M123" s="116"/>
      <c r="T123" s="7"/>
      <c r="U123" s="100"/>
      <c r="V123" s="100"/>
      <c r="W123" s="7"/>
      <c r="X123" s="7"/>
      <c r="Y123" s="7"/>
      <c r="Z123" s="7"/>
    </row>
    <row r="124" spans="1:26" s="4" customFormat="1" ht="28.5">
      <c r="A124" s="26"/>
      <c r="B124" s="27"/>
      <c r="C124" s="28"/>
      <c r="D124" s="28"/>
      <c r="E124" s="28"/>
      <c r="F124" s="28"/>
      <c r="G124" s="83" t="s">
        <v>216</v>
      </c>
      <c r="H124" s="15" t="s">
        <v>220</v>
      </c>
      <c r="I124" s="13">
        <v>0</v>
      </c>
      <c r="J124" s="13"/>
      <c r="K124" s="116"/>
      <c r="L124" s="116"/>
      <c r="M124" s="116"/>
      <c r="T124" s="7"/>
      <c r="U124" s="100"/>
      <c r="V124" s="100"/>
      <c r="W124" s="7"/>
      <c r="X124" s="7"/>
      <c r="Y124" s="7"/>
      <c r="Z124" s="7"/>
    </row>
    <row r="125" spans="1:26" s="4" customFormat="1" ht="15.75">
      <c r="A125" s="26"/>
      <c r="B125" s="27"/>
      <c r="C125" s="28"/>
      <c r="D125" s="28"/>
      <c r="E125" s="28"/>
      <c r="F125" s="28"/>
      <c r="G125" s="83" t="s">
        <v>191</v>
      </c>
      <c r="H125" s="15" t="s">
        <v>263</v>
      </c>
      <c r="I125" s="13">
        <v>0</v>
      </c>
      <c r="J125" s="13">
        <v>374499375</v>
      </c>
      <c r="K125" s="116"/>
      <c r="L125" s="116"/>
      <c r="M125" s="116"/>
      <c r="T125" s="7"/>
      <c r="U125" s="100"/>
      <c r="V125" s="100"/>
      <c r="W125" s="7"/>
      <c r="X125" s="7"/>
      <c r="Y125" s="7"/>
      <c r="Z125" s="7"/>
    </row>
    <row r="126" spans="1:26" s="4" customFormat="1" ht="15.75">
      <c r="A126" s="26"/>
      <c r="B126" s="27"/>
      <c r="C126" s="28"/>
      <c r="D126" s="28"/>
      <c r="E126" s="28"/>
      <c r="F126" s="28"/>
      <c r="G126" s="83" t="s">
        <v>126</v>
      </c>
      <c r="H126" s="15" t="s">
        <v>264</v>
      </c>
      <c r="I126" s="13">
        <v>134117647.06</v>
      </c>
      <c r="J126" s="13">
        <v>134000000</v>
      </c>
      <c r="K126" s="13">
        <v>134000000</v>
      </c>
      <c r="L126" s="116"/>
      <c r="M126" s="116"/>
      <c r="T126" s="7"/>
      <c r="U126" s="100"/>
      <c r="V126" s="100"/>
      <c r="W126" s="7"/>
      <c r="X126" s="7"/>
      <c r="Y126" s="7"/>
      <c r="Z126" s="7"/>
    </row>
    <row r="127" spans="1:26" s="4" customFormat="1" ht="28.5">
      <c r="A127" s="26"/>
      <c r="B127" s="27"/>
      <c r="C127" s="28"/>
      <c r="D127" s="28"/>
      <c r="E127" s="28"/>
      <c r="F127" s="28" t="s">
        <v>127</v>
      </c>
      <c r="G127" s="83" t="s">
        <v>128</v>
      </c>
      <c r="H127" s="15" t="s">
        <v>129</v>
      </c>
      <c r="I127" s="13">
        <v>85386368.84</v>
      </c>
      <c r="J127" s="13">
        <v>102000000</v>
      </c>
      <c r="K127" s="13">
        <v>95000000</v>
      </c>
      <c r="L127" s="13">
        <v>95000000</v>
      </c>
      <c r="M127" s="13">
        <v>95000000</v>
      </c>
      <c r="T127" s="7"/>
      <c r="U127" s="100"/>
      <c r="V127" s="100"/>
      <c r="W127" s="7"/>
      <c r="X127" s="7"/>
      <c r="Y127" s="7"/>
      <c r="Z127" s="7"/>
    </row>
    <row r="128" spans="1:26" s="4" customFormat="1" ht="15.75">
      <c r="A128" s="26"/>
      <c r="B128" s="27"/>
      <c r="C128" s="28"/>
      <c r="D128" s="28"/>
      <c r="E128" s="28"/>
      <c r="F128" s="28"/>
      <c r="G128" s="83" t="s">
        <v>198</v>
      </c>
      <c r="H128" s="15" t="s">
        <v>265</v>
      </c>
      <c r="I128" s="13">
        <v>0</v>
      </c>
      <c r="J128" s="13"/>
      <c r="K128" s="116"/>
      <c r="L128" s="116"/>
      <c r="M128" s="116"/>
      <c r="T128" s="7"/>
      <c r="U128" s="100"/>
      <c r="V128" s="100"/>
      <c r="W128" s="7"/>
      <c r="X128" s="7"/>
      <c r="Y128" s="7"/>
      <c r="Z128" s="7"/>
    </row>
    <row r="129" spans="1:26" s="4" customFormat="1" ht="15.75">
      <c r="A129" s="26"/>
      <c r="B129" s="27"/>
      <c r="C129" s="28"/>
      <c r="D129" s="28">
        <v>5164</v>
      </c>
      <c r="E129" s="28"/>
      <c r="F129" s="28"/>
      <c r="G129" s="84"/>
      <c r="H129" s="15" t="s">
        <v>53</v>
      </c>
      <c r="I129" s="13">
        <f>SUM(I130:I134)</f>
        <v>63182420.620000005</v>
      </c>
      <c r="J129" s="13">
        <f>SUM(J130:J134)</f>
        <v>120442390</v>
      </c>
      <c r="K129" s="13">
        <f>SUM(K130:K134)</f>
        <v>130500000</v>
      </c>
      <c r="L129" s="13">
        <f>SUM(L130:L134)</f>
        <v>77349590</v>
      </c>
      <c r="M129" s="13">
        <f>SUM(M130:M134)</f>
        <v>93000000</v>
      </c>
      <c r="N129" s="13">
        <f aca="true" t="shared" si="7" ref="N129:S129">SUM(N130:N134)</f>
        <v>0</v>
      </c>
      <c r="O129" s="13">
        <f t="shared" si="7"/>
        <v>0</v>
      </c>
      <c r="P129" s="13">
        <f t="shared" si="7"/>
        <v>0</v>
      </c>
      <c r="Q129" s="13">
        <f t="shared" si="7"/>
        <v>0</v>
      </c>
      <c r="R129" s="13">
        <f t="shared" si="7"/>
        <v>0</v>
      </c>
      <c r="S129" s="13">
        <f t="shared" si="7"/>
        <v>0</v>
      </c>
      <c r="T129" s="7"/>
      <c r="U129" s="100"/>
      <c r="V129" s="100"/>
      <c r="W129" s="7"/>
      <c r="X129" s="7"/>
      <c r="Y129" s="7"/>
      <c r="Z129" s="7"/>
    </row>
    <row r="130" spans="1:26" s="4" customFormat="1" ht="15.75">
      <c r="A130" s="26"/>
      <c r="B130" s="27"/>
      <c r="C130" s="28"/>
      <c r="D130" s="28"/>
      <c r="E130" s="28"/>
      <c r="F130" s="28" t="s">
        <v>122</v>
      </c>
      <c r="G130" s="83" t="s">
        <v>212</v>
      </c>
      <c r="H130" s="15" t="s">
        <v>308</v>
      </c>
      <c r="I130" s="13">
        <v>12815942.02</v>
      </c>
      <c r="J130" s="13">
        <v>40000000</v>
      </c>
      <c r="K130" s="13">
        <v>30000000</v>
      </c>
      <c r="L130" s="13">
        <v>30000000</v>
      </c>
      <c r="M130" s="13">
        <v>30000000</v>
      </c>
      <c r="T130" s="7"/>
      <c r="U130" s="100"/>
      <c r="V130" s="100"/>
      <c r="W130" s="7"/>
      <c r="X130" s="7"/>
      <c r="Y130" s="7"/>
      <c r="Z130" s="7"/>
    </row>
    <row r="131" spans="1:26" s="4" customFormat="1" ht="15.75">
      <c r="A131" s="26"/>
      <c r="B131" s="27"/>
      <c r="C131" s="28"/>
      <c r="D131" s="28"/>
      <c r="E131" s="28"/>
      <c r="F131" s="28"/>
      <c r="G131" s="83" t="s">
        <v>212</v>
      </c>
      <c r="H131" s="15" t="s">
        <v>245</v>
      </c>
      <c r="I131" s="13">
        <v>44738588.9</v>
      </c>
      <c r="J131" s="13">
        <v>13450000</v>
      </c>
      <c r="K131" s="13">
        <v>36500000</v>
      </c>
      <c r="L131" s="13">
        <v>42000000</v>
      </c>
      <c r="M131" s="13">
        <v>61000000</v>
      </c>
      <c r="T131" s="7"/>
      <c r="U131" s="100"/>
      <c r="V131" s="100"/>
      <c r="W131" s="7"/>
      <c r="X131" s="7"/>
      <c r="Y131" s="7"/>
      <c r="Z131" s="7"/>
    </row>
    <row r="132" spans="1:26" s="4" customFormat="1" ht="15.75">
      <c r="A132" s="26"/>
      <c r="B132" s="27"/>
      <c r="C132" s="28"/>
      <c r="D132" s="28"/>
      <c r="E132" s="28"/>
      <c r="F132" s="28"/>
      <c r="G132" s="83" t="s">
        <v>212</v>
      </c>
      <c r="H132" s="15" t="s">
        <v>271</v>
      </c>
      <c r="I132" s="13">
        <v>5627889.7</v>
      </c>
      <c r="J132" s="13">
        <v>27360000</v>
      </c>
      <c r="K132" s="13">
        <v>64000000</v>
      </c>
      <c r="L132" s="13">
        <v>5349590</v>
      </c>
      <c r="M132" s="13">
        <v>2000000</v>
      </c>
      <c r="T132" s="7"/>
      <c r="U132" s="100"/>
      <c r="V132" s="100"/>
      <c r="W132" s="7"/>
      <c r="X132" s="7"/>
      <c r="Y132" s="7"/>
      <c r="Z132" s="7"/>
    </row>
    <row r="133" spans="1:26" s="4" customFormat="1" ht="15.75">
      <c r="A133" s="26"/>
      <c r="B133" s="27"/>
      <c r="C133" s="28"/>
      <c r="D133" s="28"/>
      <c r="E133" s="28"/>
      <c r="F133" s="28"/>
      <c r="G133" s="83" t="s">
        <v>198</v>
      </c>
      <c r="H133" s="15" t="s">
        <v>266</v>
      </c>
      <c r="I133" s="13">
        <v>0</v>
      </c>
      <c r="J133" s="13"/>
      <c r="K133" s="116"/>
      <c r="L133" s="116"/>
      <c r="M133" s="116"/>
      <c r="T133" s="7"/>
      <c r="U133" s="100"/>
      <c r="V133" s="100"/>
      <c r="W133" s="7"/>
      <c r="X133" s="7"/>
      <c r="Y133" s="7"/>
      <c r="Z133" s="7"/>
    </row>
    <row r="134" spans="1:26" s="4" customFormat="1" ht="15.75">
      <c r="A134" s="26"/>
      <c r="B134" s="27"/>
      <c r="C134" s="28"/>
      <c r="D134" s="28"/>
      <c r="E134" s="28"/>
      <c r="F134" s="28"/>
      <c r="G134" s="83" t="s">
        <v>191</v>
      </c>
      <c r="H134" s="15" t="s">
        <v>263</v>
      </c>
      <c r="I134" s="13">
        <v>0</v>
      </c>
      <c r="J134" s="13">
        <v>39632390</v>
      </c>
      <c r="K134" s="116"/>
      <c r="L134" s="116"/>
      <c r="M134" s="116"/>
      <c r="T134" s="7"/>
      <c r="U134" s="100"/>
      <c r="V134" s="100"/>
      <c r="W134" s="7"/>
      <c r="X134" s="7"/>
      <c r="Y134" s="7"/>
      <c r="Z134" s="7"/>
    </row>
    <row r="135" spans="1:22" s="7" customFormat="1" ht="15">
      <c r="A135" s="26"/>
      <c r="B135" s="27"/>
      <c r="C135" s="28">
        <v>517</v>
      </c>
      <c r="D135" s="28"/>
      <c r="E135" s="28"/>
      <c r="F135" s="28"/>
      <c r="G135" s="84"/>
      <c r="H135" s="29" t="s">
        <v>17</v>
      </c>
      <c r="I135" s="13">
        <f>+I136+I139+I144+I142</f>
        <v>42208604.47</v>
      </c>
      <c r="J135" s="13">
        <f>+J136+J139+J144+J142</f>
        <v>79500000</v>
      </c>
      <c r="K135" s="13">
        <f>+K136+K139+K144+K142</f>
        <v>74500000</v>
      </c>
      <c r="L135" s="13">
        <f>+L136+L139+L144+L142</f>
        <v>3000000</v>
      </c>
      <c r="M135" s="13">
        <f>+M136+M139+M144+M142</f>
        <v>3000000</v>
      </c>
      <c r="N135" s="13" t="e">
        <f aca="true" t="shared" si="8" ref="N135:S135">+N136+N139+N144</f>
        <v>#REF!</v>
      </c>
      <c r="O135" s="13" t="e">
        <f t="shared" si="8"/>
        <v>#REF!</v>
      </c>
      <c r="P135" s="13" t="e">
        <f t="shared" si="8"/>
        <v>#REF!</v>
      </c>
      <c r="Q135" s="13" t="e">
        <f t="shared" si="8"/>
        <v>#REF!</v>
      </c>
      <c r="R135" s="13" t="e">
        <f t="shared" si="8"/>
        <v>#REF!</v>
      </c>
      <c r="S135" s="13" t="e">
        <f t="shared" si="8"/>
        <v>#REF!</v>
      </c>
      <c r="U135" s="100"/>
      <c r="V135" s="100"/>
    </row>
    <row r="136" spans="1:22" s="7" customFormat="1" ht="15">
      <c r="A136" s="26"/>
      <c r="B136" s="27"/>
      <c r="C136" s="28"/>
      <c r="D136" s="28">
        <v>5172</v>
      </c>
      <c r="E136" s="28"/>
      <c r="F136" s="28"/>
      <c r="G136" s="84"/>
      <c r="H136" s="29" t="s">
        <v>54</v>
      </c>
      <c r="I136" s="13">
        <f>SUM(I137:I138)</f>
        <v>724494</v>
      </c>
      <c r="J136" s="13">
        <f>SUM(J137:J138)</f>
        <v>3300000</v>
      </c>
      <c r="K136" s="13">
        <f>SUM(K137:K138)</f>
        <v>500000</v>
      </c>
      <c r="L136" s="13">
        <f>SUM(L137:L138)</f>
        <v>0</v>
      </c>
      <c r="M136" s="13">
        <f>SUM(M137:M138)</f>
        <v>0</v>
      </c>
      <c r="N136" s="13">
        <f aca="true" t="shared" si="9" ref="N136:S136">+N138</f>
        <v>0</v>
      </c>
      <c r="O136" s="13">
        <f t="shared" si="9"/>
        <v>0</v>
      </c>
      <c r="P136" s="13">
        <f t="shared" si="9"/>
        <v>0</v>
      </c>
      <c r="Q136" s="13">
        <f t="shared" si="9"/>
        <v>0</v>
      </c>
      <c r="R136" s="13">
        <f t="shared" si="9"/>
        <v>0</v>
      </c>
      <c r="S136" s="13">
        <f t="shared" si="9"/>
        <v>0</v>
      </c>
      <c r="U136" s="100"/>
      <c r="V136" s="100"/>
    </row>
    <row r="137" spans="1:26" s="7" customFormat="1" ht="15.75">
      <c r="A137" s="26"/>
      <c r="B137" s="27"/>
      <c r="C137" s="28"/>
      <c r="D137" s="28"/>
      <c r="E137" s="28">
        <v>517220000</v>
      </c>
      <c r="F137" s="28" t="s">
        <v>110</v>
      </c>
      <c r="G137" s="83" t="s">
        <v>104</v>
      </c>
      <c r="H137" s="29" t="s">
        <v>331</v>
      </c>
      <c r="I137" s="13">
        <v>0</v>
      </c>
      <c r="J137" s="13"/>
      <c r="K137" s="13"/>
      <c r="L137" s="13"/>
      <c r="M137" s="13"/>
      <c r="T137" s="4"/>
      <c r="U137" s="99"/>
      <c r="V137" s="99"/>
      <c r="W137" s="4"/>
      <c r="X137" s="4"/>
      <c r="Y137" s="4"/>
      <c r="Z137" s="4"/>
    </row>
    <row r="138" spans="1:26" s="7" customFormat="1" ht="15.75">
      <c r="A138" s="26"/>
      <c r="B138" s="27"/>
      <c r="C138" s="28"/>
      <c r="D138" s="28"/>
      <c r="E138" s="28"/>
      <c r="F138" s="28" t="s">
        <v>110</v>
      </c>
      <c r="G138" s="83" t="s">
        <v>104</v>
      </c>
      <c r="H138" s="29" t="s">
        <v>111</v>
      </c>
      <c r="I138" s="13">
        <v>724494</v>
      </c>
      <c r="J138" s="13">
        <v>3300000</v>
      </c>
      <c r="K138" s="13">
        <v>500000</v>
      </c>
      <c r="L138" s="116"/>
      <c r="M138" s="116"/>
      <c r="T138" s="4"/>
      <c r="U138" s="99"/>
      <c r="V138" s="99"/>
      <c r="W138" s="4"/>
      <c r="X138" s="4"/>
      <c r="Y138" s="4"/>
      <c r="Z138" s="4"/>
    </row>
    <row r="139" spans="1:26" s="7" customFormat="1" ht="15.75">
      <c r="A139" s="26"/>
      <c r="B139" s="27"/>
      <c r="C139" s="28"/>
      <c r="D139" s="28">
        <v>5173</v>
      </c>
      <c r="E139" s="28"/>
      <c r="F139" s="28"/>
      <c r="G139" s="84"/>
      <c r="H139" s="29" t="s">
        <v>55</v>
      </c>
      <c r="I139" s="13">
        <f>SUM(I140:I141)</f>
        <v>10174.47</v>
      </c>
      <c r="J139" s="13">
        <f>SUM(J140:J141)</f>
        <v>3200000</v>
      </c>
      <c r="K139" s="13">
        <f>SUM(K140:K141)</f>
        <v>4000000</v>
      </c>
      <c r="L139" s="13">
        <f>SUM(L140:L141)</f>
        <v>3000000</v>
      </c>
      <c r="M139" s="13">
        <f>SUM(M140:M141)</f>
        <v>3000000</v>
      </c>
      <c r="N139" s="13">
        <f aca="true" t="shared" si="10" ref="N139:S139">+N141</f>
        <v>0</v>
      </c>
      <c r="O139" s="13">
        <f t="shared" si="10"/>
        <v>0</v>
      </c>
      <c r="P139" s="13">
        <f t="shared" si="10"/>
        <v>0</v>
      </c>
      <c r="Q139" s="13">
        <f t="shared" si="10"/>
        <v>0</v>
      </c>
      <c r="R139" s="13">
        <f t="shared" si="10"/>
        <v>0</v>
      </c>
      <c r="S139" s="13">
        <f t="shared" si="10"/>
        <v>0</v>
      </c>
      <c r="T139" s="4"/>
      <c r="U139" s="99"/>
      <c r="V139" s="99"/>
      <c r="W139" s="4"/>
      <c r="X139" s="4"/>
      <c r="Y139" s="4"/>
      <c r="Z139" s="4"/>
    </row>
    <row r="140" spans="1:26" s="7" customFormat="1" ht="15.75">
      <c r="A140" s="26"/>
      <c r="B140" s="27"/>
      <c r="C140" s="28"/>
      <c r="D140" s="28"/>
      <c r="E140" s="28"/>
      <c r="F140" s="28"/>
      <c r="G140" s="84" t="s">
        <v>198</v>
      </c>
      <c r="H140" s="29" t="s">
        <v>266</v>
      </c>
      <c r="I140" s="13">
        <v>0</v>
      </c>
      <c r="J140" s="13">
        <v>0</v>
      </c>
      <c r="K140" s="13"/>
      <c r="L140" s="13"/>
      <c r="M140" s="13"/>
      <c r="N140" s="86"/>
      <c r="O140" s="86"/>
      <c r="P140" s="86"/>
      <c r="Q140" s="86"/>
      <c r="R140" s="86"/>
      <c r="S140" s="86"/>
      <c r="T140" s="4"/>
      <c r="U140" s="99"/>
      <c r="V140" s="99"/>
      <c r="W140" s="4"/>
      <c r="X140" s="4"/>
      <c r="Y140" s="4"/>
      <c r="Z140" s="4"/>
    </row>
    <row r="141" spans="1:26" s="7" customFormat="1" ht="15.75">
      <c r="A141" s="26"/>
      <c r="B141" s="27"/>
      <c r="C141" s="28"/>
      <c r="D141" s="28"/>
      <c r="E141" s="28"/>
      <c r="F141" s="28" t="s">
        <v>110</v>
      </c>
      <c r="G141" s="84" t="s">
        <v>104</v>
      </c>
      <c r="H141" s="29" t="s">
        <v>111</v>
      </c>
      <c r="I141" s="13">
        <v>10174.47</v>
      </c>
      <c r="J141" s="13">
        <v>3200000</v>
      </c>
      <c r="K141" s="13">
        <v>4000000</v>
      </c>
      <c r="L141" s="13">
        <v>3000000</v>
      </c>
      <c r="M141" s="13">
        <v>3000000</v>
      </c>
      <c r="T141" s="4"/>
      <c r="U141" s="99"/>
      <c r="V141" s="99"/>
      <c r="W141" s="4"/>
      <c r="X141" s="4"/>
      <c r="Y141" s="4"/>
      <c r="Z141" s="4"/>
    </row>
    <row r="142" spans="1:26" s="7" customFormat="1" ht="15.75">
      <c r="A142" s="26"/>
      <c r="B142" s="27"/>
      <c r="C142" s="28"/>
      <c r="D142" s="28">
        <v>5174</v>
      </c>
      <c r="E142" s="28"/>
      <c r="F142" s="28"/>
      <c r="G142" s="84"/>
      <c r="H142" s="29" t="s">
        <v>267</v>
      </c>
      <c r="I142" s="13">
        <f>SUM(I143)</f>
        <v>0</v>
      </c>
      <c r="J142" s="13">
        <f>SUM(J143)</f>
        <v>0</v>
      </c>
      <c r="K142" s="13">
        <f>SUM(K143)</f>
        <v>0</v>
      </c>
      <c r="L142" s="13">
        <f>SUM(L143)</f>
        <v>0</v>
      </c>
      <c r="M142" s="13">
        <f>SUM(M143)</f>
        <v>0</v>
      </c>
      <c r="N142" s="13" t="e">
        <f>+#REF!</f>
        <v>#REF!</v>
      </c>
      <c r="O142" s="13" t="e">
        <f>+#REF!</f>
        <v>#REF!</v>
      </c>
      <c r="P142" s="13" t="e">
        <f>+#REF!</f>
        <v>#REF!</v>
      </c>
      <c r="Q142" s="13" t="e">
        <f>+#REF!</f>
        <v>#REF!</v>
      </c>
      <c r="R142" s="13" t="e">
        <f>+#REF!</f>
        <v>#REF!</v>
      </c>
      <c r="S142" s="13" t="e">
        <f>+#REF!</f>
        <v>#REF!</v>
      </c>
      <c r="T142" s="4"/>
      <c r="U142" s="99"/>
      <c r="V142" s="99"/>
      <c r="W142" s="4"/>
      <c r="X142" s="4"/>
      <c r="Y142" s="4"/>
      <c r="Z142" s="4"/>
    </row>
    <row r="143" spans="1:26" s="7" customFormat="1" ht="15.75">
      <c r="A143" s="26"/>
      <c r="B143" s="27"/>
      <c r="C143" s="28"/>
      <c r="D143" s="28"/>
      <c r="E143" s="28"/>
      <c r="F143" s="28"/>
      <c r="G143" s="84" t="s">
        <v>198</v>
      </c>
      <c r="H143" s="29" t="s">
        <v>266</v>
      </c>
      <c r="I143" s="13">
        <v>0</v>
      </c>
      <c r="J143" s="13">
        <v>0</v>
      </c>
      <c r="K143" s="13"/>
      <c r="L143" s="13"/>
      <c r="M143" s="13"/>
      <c r="N143" s="86"/>
      <c r="O143" s="86"/>
      <c r="P143" s="86"/>
      <c r="Q143" s="86"/>
      <c r="R143" s="86"/>
      <c r="S143" s="86"/>
      <c r="T143" s="4"/>
      <c r="U143" s="99"/>
      <c r="V143" s="99"/>
      <c r="W143" s="4"/>
      <c r="X143" s="4"/>
      <c r="Y143" s="4"/>
      <c r="Z143" s="4"/>
    </row>
    <row r="144" spans="1:26" s="7" customFormat="1" ht="28.5">
      <c r="A144" s="26"/>
      <c r="B144" s="27"/>
      <c r="C144" s="28"/>
      <c r="D144" s="28">
        <v>5176</v>
      </c>
      <c r="E144" s="28"/>
      <c r="F144" s="28"/>
      <c r="G144" s="84"/>
      <c r="H144" s="29" t="s">
        <v>56</v>
      </c>
      <c r="I144" s="13">
        <f>SUM(I145:I148)</f>
        <v>41473936</v>
      </c>
      <c r="J144" s="13">
        <f>SUM(J145:J148)</f>
        <v>73000000</v>
      </c>
      <c r="K144" s="13">
        <f>SUM(K145:K148)</f>
        <v>70000000</v>
      </c>
      <c r="L144" s="13">
        <f>SUM(L145:L148)</f>
        <v>0</v>
      </c>
      <c r="M144" s="13">
        <f>SUM(M145:M148)</f>
        <v>0</v>
      </c>
      <c r="N144" s="13" t="e">
        <f>+#REF!+N146+N148</f>
        <v>#REF!</v>
      </c>
      <c r="O144" s="13" t="e">
        <f>+#REF!+O146+O148</f>
        <v>#REF!</v>
      </c>
      <c r="P144" s="13" t="e">
        <f>+#REF!+P146+P148</f>
        <v>#REF!</v>
      </c>
      <c r="Q144" s="13" t="e">
        <f>+#REF!+Q146+Q148</f>
        <v>#REF!</v>
      </c>
      <c r="R144" s="13" t="e">
        <f>+#REF!+R146+R148</f>
        <v>#REF!</v>
      </c>
      <c r="S144" s="13" t="e">
        <f>+#REF!+S146+S148</f>
        <v>#REF!</v>
      </c>
      <c r="T144" s="4"/>
      <c r="U144" s="99"/>
      <c r="V144" s="99"/>
      <c r="W144" s="4"/>
      <c r="X144" s="4"/>
      <c r="Y144" s="4"/>
      <c r="Z144" s="4"/>
    </row>
    <row r="145" spans="1:26" s="7" customFormat="1" ht="15.75">
      <c r="A145" s="26"/>
      <c r="B145" s="27"/>
      <c r="C145" s="28"/>
      <c r="D145" s="28"/>
      <c r="E145" s="28"/>
      <c r="F145" s="28"/>
      <c r="G145" s="85" t="s">
        <v>268</v>
      </c>
      <c r="H145" s="29" t="s">
        <v>269</v>
      </c>
      <c r="I145" s="13">
        <v>0</v>
      </c>
      <c r="J145" s="13">
        <v>0</v>
      </c>
      <c r="K145" s="13"/>
      <c r="L145" s="13"/>
      <c r="M145" s="13"/>
      <c r="T145" s="4"/>
      <c r="U145" s="99"/>
      <c r="V145" s="99"/>
      <c r="W145" s="4"/>
      <c r="X145" s="4"/>
      <c r="Y145" s="4"/>
      <c r="Z145" s="4"/>
    </row>
    <row r="146" spans="1:26" s="7" customFormat="1" ht="28.5" customHeight="1">
      <c r="A146" s="26"/>
      <c r="B146" s="27"/>
      <c r="C146" s="28"/>
      <c r="D146" s="28"/>
      <c r="E146" s="28"/>
      <c r="F146" s="28"/>
      <c r="G146" s="85" t="s">
        <v>198</v>
      </c>
      <c r="H146" s="29" t="s">
        <v>291</v>
      </c>
      <c r="I146" s="13">
        <v>0</v>
      </c>
      <c r="J146" s="13">
        <v>0</v>
      </c>
      <c r="K146" s="13"/>
      <c r="L146" s="13"/>
      <c r="M146" s="13"/>
      <c r="T146" s="4"/>
      <c r="U146" s="99"/>
      <c r="V146" s="99"/>
      <c r="W146" s="4"/>
      <c r="X146" s="4"/>
      <c r="Y146" s="4"/>
      <c r="Z146" s="4"/>
    </row>
    <row r="147" spans="1:26" s="7" customFormat="1" ht="28.5" customHeight="1">
      <c r="A147" s="26"/>
      <c r="B147" s="27"/>
      <c r="C147" s="28"/>
      <c r="D147" s="28"/>
      <c r="E147" s="28"/>
      <c r="F147" s="28"/>
      <c r="G147" s="85" t="s">
        <v>198</v>
      </c>
      <c r="H147" s="29" t="s">
        <v>270</v>
      </c>
      <c r="I147" s="13">
        <v>41473936</v>
      </c>
      <c r="J147" s="13">
        <v>73000000</v>
      </c>
      <c r="K147" s="13">
        <v>70000000</v>
      </c>
      <c r="L147" s="13"/>
      <c r="M147" s="13">
        <v>0</v>
      </c>
      <c r="T147" s="4"/>
      <c r="U147" s="99"/>
      <c r="V147" s="99"/>
      <c r="W147" s="4"/>
      <c r="X147" s="4"/>
      <c r="Y147" s="4"/>
      <c r="Z147" s="4"/>
    </row>
    <row r="148" spans="1:26" s="7" customFormat="1" ht="28.5" customHeight="1">
      <c r="A148" s="26"/>
      <c r="B148" s="27"/>
      <c r="C148" s="28"/>
      <c r="D148" s="28"/>
      <c r="E148" s="28"/>
      <c r="F148" s="28"/>
      <c r="G148" s="85" t="s">
        <v>104</v>
      </c>
      <c r="H148" s="29" t="s">
        <v>292</v>
      </c>
      <c r="I148" s="13">
        <v>0</v>
      </c>
      <c r="J148" s="13">
        <v>0</v>
      </c>
      <c r="K148" s="13"/>
      <c r="L148" s="13"/>
      <c r="M148" s="13"/>
      <c r="T148" s="4"/>
      <c r="U148" s="99"/>
      <c r="V148" s="99"/>
      <c r="W148" s="4"/>
      <c r="X148" s="4"/>
      <c r="Y148" s="4"/>
      <c r="Z148" s="4"/>
    </row>
    <row r="149" spans="1:26" s="7" customFormat="1" ht="15.75">
      <c r="A149" s="26"/>
      <c r="B149" s="27"/>
      <c r="C149" s="28">
        <v>518</v>
      </c>
      <c r="D149" s="28"/>
      <c r="E149" s="28"/>
      <c r="F149" s="28"/>
      <c r="G149" s="83"/>
      <c r="H149" s="29" t="s">
        <v>196</v>
      </c>
      <c r="I149" s="13">
        <f>+I150+I156</f>
        <v>78820230</v>
      </c>
      <c r="J149" s="13">
        <f>+J150+J156</f>
        <v>361182353</v>
      </c>
      <c r="K149" s="13">
        <f>+K150+K156</f>
        <v>324152824</v>
      </c>
      <c r="L149" s="13">
        <f>+L150+L156</f>
        <v>190789412</v>
      </c>
      <c r="M149" s="13">
        <f>+M150+M156</f>
        <v>0</v>
      </c>
      <c r="N149" s="13" t="e">
        <f aca="true" t="shared" si="11" ref="N149:S149">+N150+N156</f>
        <v>#REF!</v>
      </c>
      <c r="O149" s="13" t="e">
        <f t="shared" si="11"/>
        <v>#REF!</v>
      </c>
      <c r="P149" s="13" t="e">
        <f t="shared" si="11"/>
        <v>#REF!</v>
      </c>
      <c r="Q149" s="13" t="e">
        <f t="shared" si="11"/>
        <v>#REF!</v>
      </c>
      <c r="R149" s="13" t="e">
        <f t="shared" si="11"/>
        <v>#REF!</v>
      </c>
      <c r="S149" s="13" t="e">
        <f t="shared" si="11"/>
        <v>#REF!</v>
      </c>
      <c r="T149" s="4"/>
      <c r="U149" s="99"/>
      <c r="V149" s="99"/>
      <c r="W149" s="4"/>
      <c r="X149" s="4"/>
      <c r="Y149" s="4"/>
      <c r="Z149" s="4"/>
    </row>
    <row r="150" spans="1:26" s="7" customFormat="1" ht="28.5">
      <c r="A150" s="26"/>
      <c r="B150" s="27"/>
      <c r="C150" s="28"/>
      <c r="D150" s="28">
        <v>5181</v>
      </c>
      <c r="E150" s="28"/>
      <c r="F150" s="28"/>
      <c r="G150" s="83"/>
      <c r="H150" s="29" t="s">
        <v>197</v>
      </c>
      <c r="I150" s="13">
        <f>SUM(I151:I154)</f>
        <v>77500000</v>
      </c>
      <c r="J150" s="13">
        <f>SUM(J151:J155)</f>
        <v>361182353</v>
      </c>
      <c r="K150" s="13">
        <f>SUM(K151:K155)</f>
        <v>324152824</v>
      </c>
      <c r="L150" s="13">
        <f>SUM(L151:L155)</f>
        <v>190789412</v>
      </c>
      <c r="M150" s="13">
        <f>SUM(M151:M155)</f>
        <v>0</v>
      </c>
      <c r="N150" s="13" t="e">
        <f>SUM(#REF!)</f>
        <v>#REF!</v>
      </c>
      <c r="O150" s="13" t="e">
        <f>SUM(#REF!)</f>
        <v>#REF!</v>
      </c>
      <c r="P150" s="13" t="e">
        <f>SUM(#REF!)</f>
        <v>#REF!</v>
      </c>
      <c r="Q150" s="13" t="e">
        <f>SUM(#REF!)</f>
        <v>#REF!</v>
      </c>
      <c r="R150" s="13" t="e">
        <f>SUM(#REF!)</f>
        <v>#REF!</v>
      </c>
      <c r="S150" s="13" t="e">
        <f>SUM(#REF!)</f>
        <v>#REF!</v>
      </c>
      <c r="T150" s="4"/>
      <c r="U150" s="99"/>
      <c r="V150" s="99"/>
      <c r="W150" s="4"/>
      <c r="X150" s="4"/>
      <c r="Y150" s="4"/>
      <c r="Z150" s="4"/>
    </row>
    <row r="151" spans="1:26" s="7" customFormat="1" ht="29.25" customHeight="1">
      <c r="A151" s="26"/>
      <c r="B151" s="27"/>
      <c r="C151" s="28"/>
      <c r="D151" s="28"/>
      <c r="E151" s="28"/>
      <c r="F151" s="28"/>
      <c r="G151" s="83" t="s">
        <v>104</v>
      </c>
      <c r="H151" s="15" t="s">
        <v>293</v>
      </c>
      <c r="I151" s="13">
        <v>0</v>
      </c>
      <c r="J151" s="13">
        <v>0</v>
      </c>
      <c r="K151" s="13"/>
      <c r="L151" s="13"/>
      <c r="M151" s="13"/>
      <c r="T151" s="4"/>
      <c r="U151" s="99"/>
      <c r="V151" s="99"/>
      <c r="W151" s="4"/>
      <c r="X151" s="4"/>
      <c r="Y151" s="4"/>
      <c r="Z151" s="4"/>
    </row>
    <row r="152" spans="1:26" s="7" customFormat="1" ht="15.75">
      <c r="A152" s="26"/>
      <c r="B152" s="27"/>
      <c r="C152" s="28"/>
      <c r="D152" s="28"/>
      <c r="E152" s="28"/>
      <c r="F152" s="28"/>
      <c r="G152" s="83" t="s">
        <v>212</v>
      </c>
      <c r="H152" s="15" t="s">
        <v>245</v>
      </c>
      <c r="I152" s="13">
        <v>0</v>
      </c>
      <c r="J152" s="13">
        <v>282500000</v>
      </c>
      <c r="K152" s="13">
        <v>207594000</v>
      </c>
      <c r="L152" s="13">
        <v>109260000</v>
      </c>
      <c r="M152" s="13">
        <v>0</v>
      </c>
      <c r="T152" s="4"/>
      <c r="U152" s="99"/>
      <c r="V152" s="99"/>
      <c r="W152" s="4"/>
      <c r="X152" s="4"/>
      <c r="Y152" s="4"/>
      <c r="Z152" s="4"/>
    </row>
    <row r="153" spans="1:26" s="7" customFormat="1" ht="15.75">
      <c r="A153" s="26"/>
      <c r="B153" s="27"/>
      <c r="C153" s="28"/>
      <c r="D153" s="28"/>
      <c r="E153" s="28"/>
      <c r="F153" s="28"/>
      <c r="G153" s="83" t="s">
        <v>212</v>
      </c>
      <c r="H153" s="15" t="s">
        <v>271</v>
      </c>
      <c r="I153" s="13">
        <v>30000000</v>
      </c>
      <c r="J153" s="13">
        <v>31182353</v>
      </c>
      <c r="K153" s="13">
        <v>67058824</v>
      </c>
      <c r="L153" s="13">
        <v>33529412</v>
      </c>
      <c r="M153" s="13"/>
      <c r="T153" s="4"/>
      <c r="U153" s="99"/>
      <c r="V153" s="99"/>
      <c r="W153" s="4"/>
      <c r="X153" s="4"/>
      <c r="Y153" s="4"/>
      <c r="Z153" s="4"/>
    </row>
    <row r="154" spans="1:26" s="7" customFormat="1" ht="28.5">
      <c r="A154" s="26"/>
      <c r="B154" s="27"/>
      <c r="C154" s="28"/>
      <c r="D154" s="28"/>
      <c r="E154" s="28"/>
      <c r="F154" s="28"/>
      <c r="G154" s="83" t="s">
        <v>268</v>
      </c>
      <c r="H154" s="15" t="s">
        <v>310</v>
      </c>
      <c r="I154" s="13">
        <v>47500000</v>
      </c>
      <c r="J154" s="13">
        <v>47500000</v>
      </c>
      <c r="K154" s="13">
        <v>47500000</v>
      </c>
      <c r="L154" s="13">
        <v>47500000</v>
      </c>
      <c r="M154" s="116"/>
      <c r="T154" s="4"/>
      <c r="U154" s="99"/>
      <c r="V154" s="99"/>
      <c r="W154" s="4"/>
      <c r="X154" s="4"/>
      <c r="Y154" s="4"/>
      <c r="Z154" s="4"/>
    </row>
    <row r="155" spans="1:26" s="7" customFormat="1" ht="15.75">
      <c r="A155" s="26"/>
      <c r="B155" s="27"/>
      <c r="C155" s="28"/>
      <c r="D155" s="28"/>
      <c r="E155" s="28"/>
      <c r="F155" s="28"/>
      <c r="G155" s="83" t="s">
        <v>364</v>
      </c>
      <c r="H155" s="15" t="s">
        <v>326</v>
      </c>
      <c r="I155" s="13"/>
      <c r="J155" s="13"/>
      <c r="K155" s="13">
        <v>2000000</v>
      </c>
      <c r="L155" s="13">
        <v>500000</v>
      </c>
      <c r="M155" s="116"/>
      <c r="T155" s="4"/>
      <c r="U155" s="99"/>
      <c r="V155" s="99"/>
      <c r="W155" s="4"/>
      <c r="X155" s="4"/>
      <c r="Y155" s="4"/>
      <c r="Z155" s="4"/>
    </row>
    <row r="156" spans="1:26" s="7" customFormat="1" ht="15.75">
      <c r="A156" s="26"/>
      <c r="B156" s="27"/>
      <c r="C156" s="28"/>
      <c r="D156" s="28">
        <v>5183</v>
      </c>
      <c r="E156" s="28"/>
      <c r="F156" s="28"/>
      <c r="H156" s="29" t="s">
        <v>365</v>
      </c>
      <c r="I156" s="13">
        <v>1320230</v>
      </c>
      <c r="J156" s="13">
        <v>0</v>
      </c>
      <c r="K156" s="13">
        <v>0</v>
      </c>
      <c r="L156" s="116"/>
      <c r="M156" s="116"/>
      <c r="T156" s="4"/>
      <c r="U156" s="99"/>
      <c r="V156" s="99"/>
      <c r="W156" s="4"/>
      <c r="X156" s="4"/>
      <c r="Y156" s="4"/>
      <c r="Z156" s="4"/>
    </row>
    <row r="157" spans="1:26" s="7" customFormat="1" ht="15" customHeight="1">
      <c r="A157" s="47"/>
      <c r="B157" s="53">
        <v>53</v>
      </c>
      <c r="C157" s="53"/>
      <c r="D157" s="53"/>
      <c r="E157" s="53"/>
      <c r="F157" s="53"/>
      <c r="G157" s="87"/>
      <c r="H157" s="48" t="s">
        <v>2</v>
      </c>
      <c r="I157" s="12">
        <f>+I158+I167+I174+I164</f>
        <v>718790575.85</v>
      </c>
      <c r="J157" s="12">
        <f aca="true" t="shared" si="12" ref="J157:S157">+J158+J167+J174+J164</f>
        <v>411062538</v>
      </c>
      <c r="K157" s="12">
        <f t="shared" si="12"/>
        <v>207672671</v>
      </c>
      <c r="L157" s="12">
        <f t="shared" si="12"/>
        <v>98872671</v>
      </c>
      <c r="M157" s="12">
        <f t="shared" si="12"/>
        <v>83172671</v>
      </c>
      <c r="N157" s="12">
        <f t="shared" si="12"/>
        <v>0</v>
      </c>
      <c r="O157" s="12">
        <f t="shared" si="12"/>
        <v>0</v>
      </c>
      <c r="P157" s="12">
        <f t="shared" si="12"/>
        <v>0</v>
      </c>
      <c r="Q157" s="12">
        <f t="shared" si="12"/>
        <v>0</v>
      </c>
      <c r="R157" s="12">
        <f t="shared" si="12"/>
        <v>0</v>
      </c>
      <c r="S157" s="12">
        <f t="shared" si="12"/>
        <v>0</v>
      </c>
      <c r="T157" s="4"/>
      <c r="U157" s="99"/>
      <c r="V157" s="99"/>
      <c r="W157" s="4"/>
      <c r="X157" s="4"/>
      <c r="Y157" s="4"/>
      <c r="Z157" s="4"/>
    </row>
    <row r="158" spans="1:22" s="7" customFormat="1" ht="28.5">
      <c r="A158" s="26"/>
      <c r="B158" s="27"/>
      <c r="C158" s="28">
        <v>531</v>
      </c>
      <c r="D158" s="28"/>
      <c r="E158" s="28"/>
      <c r="F158" s="28"/>
      <c r="G158" s="84"/>
      <c r="H158" s="15" t="s">
        <v>57</v>
      </c>
      <c r="I158" s="13">
        <f>+I159+I161</f>
        <v>64719962.06</v>
      </c>
      <c r="J158" s="13">
        <f>+J159+J161</f>
        <v>112000000</v>
      </c>
      <c r="K158" s="13">
        <f aca="true" t="shared" si="13" ref="K158:S158">+K159+K161</f>
        <v>190000000</v>
      </c>
      <c r="L158" s="13">
        <f t="shared" si="13"/>
        <v>85000000</v>
      </c>
      <c r="M158" s="13">
        <f t="shared" si="13"/>
        <v>70000000</v>
      </c>
      <c r="N158" s="13">
        <f t="shared" si="13"/>
        <v>0</v>
      </c>
      <c r="O158" s="13">
        <f t="shared" si="13"/>
        <v>0</v>
      </c>
      <c r="P158" s="13">
        <f t="shared" si="13"/>
        <v>0</v>
      </c>
      <c r="Q158" s="13">
        <f t="shared" si="13"/>
        <v>0</v>
      </c>
      <c r="R158" s="13">
        <f t="shared" si="13"/>
        <v>0</v>
      </c>
      <c r="S158" s="13">
        <f t="shared" si="13"/>
        <v>0</v>
      </c>
      <c r="U158" s="100"/>
      <c r="V158" s="100"/>
    </row>
    <row r="159" spans="1:22" s="7" customFormat="1" ht="15">
      <c r="A159" s="26"/>
      <c r="B159" s="27"/>
      <c r="C159" s="28"/>
      <c r="D159" s="28">
        <v>5312</v>
      </c>
      <c r="E159" s="28"/>
      <c r="F159" s="28"/>
      <c r="G159" s="84"/>
      <c r="H159" s="15" t="s">
        <v>43</v>
      </c>
      <c r="I159" s="13">
        <f>SUM(I160)</f>
        <v>50000000</v>
      </c>
      <c r="J159" s="13">
        <f>SUM(J160)</f>
        <v>50000000</v>
      </c>
      <c r="K159" s="13">
        <f>SUM(K160)</f>
        <v>50000000</v>
      </c>
      <c r="L159" s="13">
        <f>SUM(L160)</f>
        <v>50000000</v>
      </c>
      <c r="M159" s="13">
        <f>SUM(M160)</f>
        <v>50000000</v>
      </c>
      <c r="N159" s="13">
        <f aca="true" t="shared" si="14" ref="N159:S159">+N160+N163</f>
        <v>0</v>
      </c>
      <c r="O159" s="13">
        <f t="shared" si="14"/>
        <v>0</v>
      </c>
      <c r="P159" s="13">
        <f t="shared" si="14"/>
        <v>0</v>
      </c>
      <c r="Q159" s="13">
        <f t="shared" si="14"/>
        <v>0</v>
      </c>
      <c r="R159" s="13">
        <f t="shared" si="14"/>
        <v>0</v>
      </c>
      <c r="S159" s="13">
        <f t="shared" si="14"/>
        <v>0</v>
      </c>
      <c r="U159" s="100"/>
      <c r="V159" s="100"/>
    </row>
    <row r="160" spans="1:22" s="7" customFormat="1" ht="42.75">
      <c r="A160" s="26"/>
      <c r="B160" s="27"/>
      <c r="C160" s="28"/>
      <c r="D160" s="28"/>
      <c r="E160" s="28"/>
      <c r="F160" s="28"/>
      <c r="G160" s="83" t="s">
        <v>104</v>
      </c>
      <c r="H160" s="15" t="s">
        <v>221</v>
      </c>
      <c r="I160" s="13">
        <v>50000000</v>
      </c>
      <c r="J160" s="13">
        <v>50000000</v>
      </c>
      <c r="K160" s="13">
        <v>50000000</v>
      </c>
      <c r="L160" s="13">
        <v>50000000</v>
      </c>
      <c r="M160" s="13">
        <v>50000000</v>
      </c>
      <c r="U160" s="100"/>
      <c r="V160" s="100"/>
    </row>
    <row r="161" spans="1:22" s="7" customFormat="1" ht="25.5" customHeight="1">
      <c r="A161" s="26"/>
      <c r="B161" s="27"/>
      <c r="C161" s="28"/>
      <c r="D161" s="28">
        <v>5314</v>
      </c>
      <c r="E161" s="28"/>
      <c r="F161" s="28"/>
      <c r="G161" s="84"/>
      <c r="H161" s="15" t="s">
        <v>58</v>
      </c>
      <c r="I161" s="13">
        <f>SUM(I162:I163)</f>
        <v>14719962.06</v>
      </c>
      <c r="J161" s="13">
        <f>SUM(J162:J163)</f>
        <v>62000000</v>
      </c>
      <c r="K161" s="13">
        <f>SUM(K162:K163)</f>
        <v>140000000</v>
      </c>
      <c r="L161" s="13">
        <f>SUM(L162:L163)</f>
        <v>35000000</v>
      </c>
      <c r="M161" s="13">
        <f>SUM(M162:M163)</f>
        <v>20000000</v>
      </c>
      <c r="U161" s="100"/>
      <c r="V161" s="100"/>
    </row>
    <row r="162" spans="1:22" s="7" customFormat="1" ht="18.75" customHeight="1">
      <c r="A162" s="26"/>
      <c r="B162" s="27"/>
      <c r="C162" s="28"/>
      <c r="D162" s="28"/>
      <c r="E162" s="28">
        <v>531420000</v>
      </c>
      <c r="F162" s="28" t="s">
        <v>121</v>
      </c>
      <c r="G162" s="85" t="s">
        <v>191</v>
      </c>
      <c r="H162" s="15" t="s">
        <v>294</v>
      </c>
      <c r="I162" s="13">
        <v>14719962.06</v>
      </c>
      <c r="J162" s="13">
        <v>62000000</v>
      </c>
      <c r="K162" s="13">
        <v>140000000</v>
      </c>
      <c r="L162" s="13">
        <v>35000000</v>
      </c>
      <c r="M162" s="13">
        <v>20000000</v>
      </c>
      <c r="U162" s="100"/>
      <c r="V162" s="100"/>
    </row>
    <row r="163" spans="1:22" s="7" customFormat="1" ht="15">
      <c r="A163" s="26"/>
      <c r="B163" s="27"/>
      <c r="C163" s="28"/>
      <c r="D163" s="28"/>
      <c r="E163" s="28"/>
      <c r="F163" s="28"/>
      <c r="G163" s="83" t="s">
        <v>104</v>
      </c>
      <c r="H163" s="15" t="s">
        <v>208</v>
      </c>
      <c r="I163" s="13">
        <v>0</v>
      </c>
      <c r="J163" s="13">
        <v>0</v>
      </c>
      <c r="K163" s="116"/>
      <c r="L163" s="116"/>
      <c r="M163" s="116"/>
      <c r="U163" s="100"/>
      <c r="V163" s="100"/>
    </row>
    <row r="164" spans="1:26" s="4" customFormat="1" ht="28.5" customHeight="1">
      <c r="A164" s="26"/>
      <c r="B164" s="27"/>
      <c r="C164" s="28">
        <v>532</v>
      </c>
      <c r="D164" s="28"/>
      <c r="E164" s="28"/>
      <c r="F164" s="28"/>
      <c r="G164" s="84"/>
      <c r="H164" s="15" t="s">
        <v>210</v>
      </c>
      <c r="I164" s="13">
        <f>SUM(I165:I166)</f>
        <v>450000000</v>
      </c>
      <c r="J164" s="13">
        <f aca="true" t="shared" si="15" ref="J164:S164">SUM(J165)</f>
        <v>0</v>
      </c>
      <c r="K164" s="13">
        <f t="shared" si="15"/>
        <v>0</v>
      </c>
      <c r="L164" s="13">
        <f t="shared" si="15"/>
        <v>0</v>
      </c>
      <c r="M164" s="13">
        <f t="shared" si="15"/>
        <v>0</v>
      </c>
      <c r="N164" s="13">
        <f t="shared" si="15"/>
        <v>0</v>
      </c>
      <c r="O164" s="13">
        <f t="shared" si="15"/>
        <v>0</v>
      </c>
      <c r="P164" s="13">
        <f t="shared" si="15"/>
        <v>0</v>
      </c>
      <c r="Q164" s="13">
        <f t="shared" si="15"/>
        <v>0</v>
      </c>
      <c r="R164" s="13">
        <f t="shared" si="15"/>
        <v>0</v>
      </c>
      <c r="S164" s="13">
        <f t="shared" si="15"/>
        <v>0</v>
      </c>
      <c r="T164" s="7"/>
      <c r="U164" s="100"/>
      <c r="V164" s="100"/>
      <c r="W164" s="7"/>
      <c r="X164" s="7"/>
      <c r="Y164" s="7"/>
      <c r="Z164" s="7"/>
    </row>
    <row r="165" spans="1:26" s="4" customFormat="1" ht="28.5" customHeight="1">
      <c r="A165" s="26"/>
      <c r="B165" s="27"/>
      <c r="C165" s="28"/>
      <c r="D165" s="28">
        <v>5321</v>
      </c>
      <c r="E165" s="28"/>
      <c r="F165" s="28"/>
      <c r="G165" s="84"/>
      <c r="H165" s="15" t="s">
        <v>222</v>
      </c>
      <c r="I165" s="13">
        <v>0</v>
      </c>
      <c r="J165" s="13">
        <v>0</v>
      </c>
      <c r="K165" s="116"/>
      <c r="L165" s="116"/>
      <c r="M165" s="116"/>
      <c r="T165" s="7"/>
      <c r="U165" s="100"/>
      <c r="V165" s="100"/>
      <c r="W165" s="7"/>
      <c r="X165" s="7"/>
      <c r="Y165" s="7"/>
      <c r="Z165" s="7"/>
    </row>
    <row r="166" spans="1:26" s="4" customFormat="1" ht="28.5" customHeight="1">
      <c r="A166" s="26"/>
      <c r="B166" s="27"/>
      <c r="C166" s="28"/>
      <c r="D166" s="28"/>
      <c r="E166" s="28"/>
      <c r="F166" s="28"/>
      <c r="G166" s="84" t="s">
        <v>104</v>
      </c>
      <c r="H166" s="15" t="s">
        <v>208</v>
      </c>
      <c r="I166" s="13">
        <v>450000000</v>
      </c>
      <c r="J166" s="13"/>
      <c r="K166" s="116"/>
      <c r="L166" s="116"/>
      <c r="M166" s="116"/>
      <c r="T166" s="7"/>
      <c r="U166" s="100"/>
      <c r="V166" s="100"/>
      <c r="W166" s="7"/>
      <c r="X166" s="7"/>
      <c r="Y166" s="7"/>
      <c r="Z166" s="7"/>
    </row>
    <row r="167" spans="1:26" s="4" customFormat="1" ht="28.5">
      <c r="A167" s="26"/>
      <c r="B167" s="27"/>
      <c r="C167" s="28">
        <v>533</v>
      </c>
      <c r="D167" s="28"/>
      <c r="E167" s="28"/>
      <c r="F167" s="28"/>
      <c r="G167" s="84"/>
      <c r="H167" s="15" t="s">
        <v>23</v>
      </c>
      <c r="I167" s="13">
        <f>SUM(I168+I170)</f>
        <v>195537640.35</v>
      </c>
      <c r="J167" s="13">
        <f>SUM(J168+J170)</f>
        <v>33062538</v>
      </c>
      <c r="K167" s="13">
        <f>SUM(K168+K170)</f>
        <v>17672671</v>
      </c>
      <c r="L167" s="13">
        <f>SUM(L168+L170)</f>
        <v>13872671</v>
      </c>
      <c r="M167" s="13">
        <f>SUM(M168+M170)</f>
        <v>13172671</v>
      </c>
      <c r="T167" s="7"/>
      <c r="U167" s="100"/>
      <c r="V167" s="100"/>
      <c r="W167" s="7"/>
      <c r="X167" s="7"/>
      <c r="Y167" s="7"/>
      <c r="Z167" s="7"/>
    </row>
    <row r="168" spans="1:26" s="4" customFormat="1" ht="28.5">
      <c r="A168" s="26"/>
      <c r="B168" s="27"/>
      <c r="C168" s="28"/>
      <c r="D168" s="28">
        <v>5331</v>
      </c>
      <c r="E168" s="28"/>
      <c r="F168" s="28"/>
      <c r="G168" s="84"/>
      <c r="H168" s="15" t="s">
        <v>217</v>
      </c>
      <c r="I168" s="13">
        <f>SUM(I169)</f>
        <v>0</v>
      </c>
      <c r="J168" s="13">
        <f>SUM(J169)</f>
        <v>0</v>
      </c>
      <c r="K168" s="13">
        <f>SUM(K169)</f>
        <v>0</v>
      </c>
      <c r="L168" s="13">
        <f>SUM(L169)</f>
        <v>0</v>
      </c>
      <c r="M168" s="13">
        <f>SUM(M169)</f>
        <v>0</v>
      </c>
      <c r="T168" s="7"/>
      <c r="U168" s="100"/>
      <c r="V168" s="100"/>
      <c r="W168" s="7"/>
      <c r="X168" s="7"/>
      <c r="Y168" s="7"/>
      <c r="Z168" s="7"/>
    </row>
    <row r="169" spans="1:26" s="4" customFormat="1" ht="15.75">
      <c r="A169" s="26"/>
      <c r="B169" s="27"/>
      <c r="C169" s="28"/>
      <c r="D169" s="28"/>
      <c r="E169" s="28"/>
      <c r="F169" s="28" t="s">
        <v>107</v>
      </c>
      <c r="G169" s="83" t="s">
        <v>212</v>
      </c>
      <c r="H169" s="15" t="s">
        <v>295</v>
      </c>
      <c r="I169" s="13">
        <v>0</v>
      </c>
      <c r="J169" s="13">
        <v>0</v>
      </c>
      <c r="K169" s="13"/>
      <c r="L169" s="13"/>
      <c r="M169" s="13"/>
      <c r="T169" s="7"/>
      <c r="U169" s="100"/>
      <c r="V169" s="100"/>
      <c r="W169" s="7"/>
      <c r="X169" s="7"/>
      <c r="Y169" s="7"/>
      <c r="Z169" s="7"/>
    </row>
    <row r="170" spans="1:26" s="4" customFormat="1" ht="28.5">
      <c r="A170" s="26"/>
      <c r="B170" s="27"/>
      <c r="C170" s="28"/>
      <c r="D170" s="28">
        <v>5332</v>
      </c>
      <c r="E170" s="28"/>
      <c r="F170" s="28"/>
      <c r="G170" s="84"/>
      <c r="H170" s="15" t="s">
        <v>59</v>
      </c>
      <c r="I170" s="13">
        <f>SUM(I171:I173)</f>
        <v>195537640.35</v>
      </c>
      <c r="J170" s="13">
        <f aca="true" t="shared" si="16" ref="J170:S170">SUM(J171:J173)</f>
        <v>33062538</v>
      </c>
      <c r="K170" s="13">
        <f t="shared" si="16"/>
        <v>17672671</v>
      </c>
      <c r="L170" s="13">
        <f t="shared" si="16"/>
        <v>13872671</v>
      </c>
      <c r="M170" s="13">
        <f t="shared" si="16"/>
        <v>13172671</v>
      </c>
      <c r="N170" s="13">
        <f t="shared" si="16"/>
        <v>0</v>
      </c>
      <c r="O170" s="13">
        <f t="shared" si="16"/>
        <v>0</v>
      </c>
      <c r="P170" s="13">
        <f t="shared" si="16"/>
        <v>0</v>
      </c>
      <c r="Q170" s="13">
        <f t="shared" si="16"/>
        <v>0</v>
      </c>
      <c r="R170" s="13">
        <f t="shared" si="16"/>
        <v>0</v>
      </c>
      <c r="S170" s="13">
        <f t="shared" si="16"/>
        <v>0</v>
      </c>
      <c r="T170" s="7"/>
      <c r="U170" s="100"/>
      <c r="V170" s="100"/>
      <c r="W170" s="7"/>
      <c r="X170" s="7"/>
      <c r="Y170" s="7"/>
      <c r="Z170" s="7"/>
    </row>
    <row r="171" spans="1:26" s="4" customFormat="1" ht="28.5">
      <c r="A171" s="26"/>
      <c r="B171" s="27"/>
      <c r="C171" s="28"/>
      <c r="D171" s="28"/>
      <c r="E171" s="28"/>
      <c r="F171" s="28" t="s">
        <v>107</v>
      </c>
      <c r="G171" s="83" t="s">
        <v>104</v>
      </c>
      <c r="H171" s="15" t="s">
        <v>108</v>
      </c>
      <c r="I171" s="13">
        <v>191921303.69</v>
      </c>
      <c r="J171" s="13">
        <v>29562538</v>
      </c>
      <c r="K171" s="13">
        <v>13172671</v>
      </c>
      <c r="L171" s="13">
        <v>13172671</v>
      </c>
      <c r="M171" s="13">
        <v>13172671</v>
      </c>
      <c r="T171" s="7"/>
      <c r="U171" s="100"/>
      <c r="V171" s="100"/>
      <c r="W171" s="7"/>
      <c r="X171" s="7"/>
      <c r="Y171" s="7"/>
      <c r="Z171" s="7"/>
    </row>
    <row r="172" spans="1:26" s="4" customFormat="1" ht="15.75">
      <c r="A172" s="26"/>
      <c r="B172" s="27"/>
      <c r="C172" s="28"/>
      <c r="D172" s="28"/>
      <c r="E172" s="28"/>
      <c r="F172" s="28"/>
      <c r="G172" s="83" t="s">
        <v>212</v>
      </c>
      <c r="H172" s="15" t="s">
        <v>223</v>
      </c>
      <c r="I172" s="13">
        <v>3616336.66</v>
      </c>
      <c r="J172" s="13">
        <v>3500000</v>
      </c>
      <c r="K172" s="13">
        <v>4500000</v>
      </c>
      <c r="L172" s="13">
        <v>700000</v>
      </c>
      <c r="M172" s="116"/>
      <c r="T172" s="7"/>
      <c r="U172" s="100"/>
      <c r="V172" s="100"/>
      <c r="W172" s="7"/>
      <c r="X172" s="7"/>
      <c r="Y172" s="7"/>
      <c r="Z172" s="7"/>
    </row>
    <row r="173" spans="1:26" s="4" customFormat="1" ht="15.75">
      <c r="A173" s="26"/>
      <c r="B173" s="27"/>
      <c r="C173" s="28"/>
      <c r="D173" s="28"/>
      <c r="E173" s="28"/>
      <c r="F173" s="28"/>
      <c r="G173" s="83" t="s">
        <v>212</v>
      </c>
      <c r="H173" s="15" t="s">
        <v>224</v>
      </c>
      <c r="I173" s="13">
        <v>0</v>
      </c>
      <c r="J173" s="13">
        <v>0</v>
      </c>
      <c r="K173" s="116"/>
      <c r="L173" s="116"/>
      <c r="M173" s="116"/>
      <c r="T173" s="7"/>
      <c r="U173" s="100"/>
      <c r="V173" s="100"/>
      <c r="W173" s="7"/>
      <c r="X173" s="7"/>
      <c r="Y173" s="7"/>
      <c r="Z173" s="7"/>
    </row>
    <row r="174" spans="1:26" s="4" customFormat="1" ht="15.75">
      <c r="A174" s="26"/>
      <c r="B174" s="27"/>
      <c r="C174" s="28">
        <v>534</v>
      </c>
      <c r="D174" s="28"/>
      <c r="E174" s="28"/>
      <c r="F174" s="28"/>
      <c r="G174" s="84"/>
      <c r="H174" s="15" t="s">
        <v>124</v>
      </c>
      <c r="I174" s="13">
        <f>+I175</f>
        <v>8532973.44</v>
      </c>
      <c r="J174" s="13">
        <f>+J175</f>
        <v>266000000</v>
      </c>
      <c r="K174" s="13">
        <f>+K175</f>
        <v>0</v>
      </c>
      <c r="L174" s="13">
        <f>+L175</f>
        <v>0</v>
      </c>
      <c r="M174" s="13">
        <f>+M175</f>
        <v>0</v>
      </c>
      <c r="T174" s="7"/>
      <c r="U174" s="100"/>
      <c r="V174" s="100"/>
      <c r="W174" s="7"/>
      <c r="X174" s="7"/>
      <c r="Y174" s="7"/>
      <c r="Z174" s="7"/>
    </row>
    <row r="175" spans="1:26" s="4" customFormat="1" ht="28.5">
      <c r="A175" s="26"/>
      <c r="B175" s="27"/>
      <c r="C175" s="28"/>
      <c r="D175" s="28">
        <v>5341</v>
      </c>
      <c r="E175" s="28"/>
      <c r="F175" s="28"/>
      <c r="G175" s="84"/>
      <c r="H175" s="15" t="s">
        <v>125</v>
      </c>
      <c r="I175" s="13">
        <f>SUM(I176:I177)</f>
        <v>8532973.44</v>
      </c>
      <c r="J175" s="13">
        <f>SUM(J176:J177)</f>
        <v>266000000</v>
      </c>
      <c r="K175" s="13">
        <f>SUM(K176:K177)</f>
        <v>0</v>
      </c>
      <c r="L175" s="13">
        <f>SUM(L176:L177)</f>
        <v>0</v>
      </c>
      <c r="M175" s="13">
        <f>SUM(M176:M177)</f>
        <v>0</v>
      </c>
      <c r="T175" s="7"/>
      <c r="U175" s="100"/>
      <c r="V175" s="100"/>
      <c r="W175" s="7"/>
      <c r="X175" s="7"/>
      <c r="Y175" s="7"/>
      <c r="Z175" s="7"/>
    </row>
    <row r="176" spans="1:26" s="4" customFormat="1" ht="15.75">
      <c r="A176" s="26"/>
      <c r="B176" s="27"/>
      <c r="C176" s="28"/>
      <c r="D176" s="28"/>
      <c r="E176" s="28"/>
      <c r="F176" s="28"/>
      <c r="G176" s="84" t="s">
        <v>104</v>
      </c>
      <c r="H176" s="15" t="s">
        <v>225</v>
      </c>
      <c r="I176" s="13">
        <v>8532973.44</v>
      </c>
      <c r="J176" s="13">
        <v>0</v>
      </c>
      <c r="K176" s="13"/>
      <c r="L176" s="13"/>
      <c r="M176" s="13"/>
      <c r="T176" s="7"/>
      <c r="U176" s="100"/>
      <c r="V176" s="100"/>
      <c r="W176" s="7"/>
      <c r="X176" s="7"/>
      <c r="Y176" s="7"/>
      <c r="Z176" s="7"/>
    </row>
    <row r="177" spans="1:26" s="4" customFormat="1" ht="15.75">
      <c r="A177" s="26"/>
      <c r="B177" s="27"/>
      <c r="C177" s="28"/>
      <c r="D177" s="28"/>
      <c r="E177" s="28"/>
      <c r="F177" s="28" t="s">
        <v>123</v>
      </c>
      <c r="G177" s="84" t="s">
        <v>191</v>
      </c>
      <c r="H177" s="15" t="s">
        <v>263</v>
      </c>
      <c r="I177" s="13">
        <v>0</v>
      </c>
      <c r="J177" s="13">
        <v>266000000</v>
      </c>
      <c r="K177" s="13"/>
      <c r="L177" s="13"/>
      <c r="M177" s="13"/>
      <c r="T177" s="7"/>
      <c r="U177" s="100"/>
      <c r="V177" s="100"/>
      <c r="W177" s="7"/>
      <c r="X177" s="7"/>
      <c r="Y177" s="7"/>
      <c r="Z177" s="7"/>
    </row>
    <row r="178" spans="1:22" s="7" customFormat="1" ht="14.25" customHeight="1">
      <c r="A178" s="47"/>
      <c r="B178" s="53">
        <v>54</v>
      </c>
      <c r="C178" s="53"/>
      <c r="D178" s="53"/>
      <c r="E178" s="53"/>
      <c r="F178" s="53"/>
      <c r="G178" s="87"/>
      <c r="H178" s="48" t="s">
        <v>24</v>
      </c>
      <c r="I178" s="12">
        <f>+I179+I218+I249+I303</f>
        <v>5590656414.13</v>
      </c>
      <c r="J178" s="12">
        <f>+J179+J218+J249+J303</f>
        <v>4442210560.75</v>
      </c>
      <c r="K178" s="12">
        <f>+K179+K218+K249+K303</f>
        <v>5308372164.780001</v>
      </c>
      <c r="L178" s="12">
        <f>+L179+L218+L249+L303</f>
        <v>7211149738.75</v>
      </c>
      <c r="M178" s="12">
        <f>+M179+M218+M249+M303</f>
        <v>6072492757.72</v>
      </c>
      <c r="T178" s="5"/>
      <c r="U178" s="100"/>
      <c r="V178" s="100"/>
    </row>
    <row r="179" spans="1:22" s="7" customFormat="1" ht="28.5">
      <c r="A179" s="26"/>
      <c r="B179" s="27"/>
      <c r="C179" s="28">
        <v>541</v>
      </c>
      <c r="D179" s="28"/>
      <c r="E179" s="28"/>
      <c r="F179" s="28"/>
      <c r="G179" s="84"/>
      <c r="H179" s="15" t="s">
        <v>60</v>
      </c>
      <c r="I179" s="13">
        <f>+I180+I211+I213+I215</f>
        <v>835323607.0400001</v>
      </c>
      <c r="J179" s="13">
        <f>+J180+J211+J213+J215</f>
        <v>837237467.65</v>
      </c>
      <c r="K179" s="13">
        <f>+K180+K211+K213+K215</f>
        <v>766644445.6700001</v>
      </c>
      <c r="L179" s="13">
        <f>+L180+L211+L213+L215</f>
        <v>748882131.1199999</v>
      </c>
      <c r="M179" s="13">
        <f>+M180+M211+M213+M215</f>
        <v>762925941.8699999</v>
      </c>
      <c r="U179" s="100"/>
      <c r="V179" s="100"/>
    </row>
    <row r="180" spans="1:22" s="7" customFormat="1" ht="15">
      <c r="A180" s="26"/>
      <c r="B180" s="27"/>
      <c r="C180" s="28"/>
      <c r="D180" s="28">
        <v>5413</v>
      </c>
      <c r="E180" s="28"/>
      <c r="F180" s="28"/>
      <c r="G180" s="84"/>
      <c r="H180" s="15" t="s">
        <v>62</v>
      </c>
      <c r="I180" s="13">
        <f>SUM(I181:I210)</f>
        <v>622948199.4000001</v>
      </c>
      <c r="J180" s="13">
        <f>SUM(J181:J210)</f>
        <v>601493057.65</v>
      </c>
      <c r="K180" s="13">
        <f>SUM(K181:K210)</f>
        <v>513266546.67</v>
      </c>
      <c r="L180" s="13">
        <f>SUM(L181:L210)</f>
        <v>485482414.11999995</v>
      </c>
      <c r="M180" s="13">
        <f>SUM(M181:M210)</f>
        <v>450466563.8699999</v>
      </c>
      <c r="N180" s="5"/>
      <c r="O180" s="5"/>
      <c r="U180" s="100"/>
      <c r="V180" s="100"/>
    </row>
    <row r="181" spans="1:22" s="7" customFormat="1" ht="28.5">
      <c r="A181" s="26"/>
      <c r="B181" s="27"/>
      <c r="C181" s="28"/>
      <c r="D181" s="28"/>
      <c r="E181" s="28">
        <v>541323000</v>
      </c>
      <c r="F181" s="28"/>
      <c r="G181" s="83" t="s">
        <v>104</v>
      </c>
      <c r="H181" s="15" t="s">
        <v>168</v>
      </c>
      <c r="I181" s="13">
        <v>0</v>
      </c>
      <c r="J181" s="13"/>
      <c r="K181" s="116"/>
      <c r="L181" s="13"/>
      <c r="M181" s="13"/>
      <c r="U181" s="100"/>
      <c r="V181" s="100"/>
    </row>
    <row r="182" spans="1:22" s="7" customFormat="1" ht="28.5">
      <c r="A182" s="26"/>
      <c r="B182" s="27"/>
      <c r="C182" s="28"/>
      <c r="D182" s="28"/>
      <c r="E182" s="28">
        <v>541323307</v>
      </c>
      <c r="F182" s="28"/>
      <c r="G182" s="83" t="s">
        <v>104</v>
      </c>
      <c r="H182" s="15" t="s">
        <v>150</v>
      </c>
      <c r="I182" s="13">
        <v>0</v>
      </c>
      <c r="J182" s="13"/>
      <c r="K182" s="116"/>
      <c r="L182" s="13"/>
      <c r="M182" s="13"/>
      <c r="U182" s="100"/>
      <c r="V182" s="100"/>
    </row>
    <row r="183" spans="1:22" s="7" customFormat="1" ht="28.5">
      <c r="A183" s="26"/>
      <c r="B183" s="27"/>
      <c r="C183" s="28"/>
      <c r="D183" s="28"/>
      <c r="E183" s="28">
        <v>541323308</v>
      </c>
      <c r="F183" s="28"/>
      <c r="G183" s="83" t="s">
        <v>104</v>
      </c>
      <c r="H183" s="15" t="s">
        <v>151</v>
      </c>
      <c r="I183" s="13">
        <v>29151388.65</v>
      </c>
      <c r="J183" s="13">
        <v>15359311.42</v>
      </c>
      <c r="K183" s="116"/>
      <c r="L183" s="13">
        <v>0</v>
      </c>
      <c r="M183" s="13">
        <v>0</v>
      </c>
      <c r="T183" s="5"/>
      <c r="U183" s="100"/>
      <c r="V183" s="100"/>
    </row>
    <row r="184" spans="1:22" s="7" customFormat="1" ht="15">
      <c r="A184" s="26"/>
      <c r="B184" s="27"/>
      <c r="C184" s="28"/>
      <c r="D184" s="28"/>
      <c r="E184" s="28">
        <v>541323309</v>
      </c>
      <c r="F184" s="28"/>
      <c r="G184" s="83" t="s">
        <v>104</v>
      </c>
      <c r="H184" s="15" t="s">
        <v>226</v>
      </c>
      <c r="I184" s="13">
        <v>4819529</v>
      </c>
      <c r="J184" s="13"/>
      <c r="K184" s="13">
        <v>4940000</v>
      </c>
      <c r="L184" s="13">
        <v>4940000</v>
      </c>
      <c r="M184" s="13">
        <v>4940000</v>
      </c>
      <c r="U184" s="100"/>
      <c r="V184" s="100"/>
    </row>
    <row r="185" spans="1:22" s="7" customFormat="1" ht="28.5">
      <c r="A185" s="26"/>
      <c r="B185" s="27"/>
      <c r="C185" s="28"/>
      <c r="D185" s="28"/>
      <c r="E185" s="28">
        <v>541323311</v>
      </c>
      <c r="F185" s="28"/>
      <c r="G185" s="83" t="s">
        <v>104</v>
      </c>
      <c r="H185" s="15" t="s">
        <v>152</v>
      </c>
      <c r="I185" s="13">
        <v>25875667.2</v>
      </c>
      <c r="J185" s="13">
        <v>27275380.94</v>
      </c>
      <c r="K185" s="116"/>
      <c r="L185" s="13"/>
      <c r="M185" s="13"/>
      <c r="T185" s="100"/>
      <c r="U185" s="100"/>
      <c r="V185" s="100"/>
    </row>
    <row r="186" spans="1:22" s="7" customFormat="1" ht="28.5">
      <c r="A186" s="26"/>
      <c r="B186" s="27"/>
      <c r="C186" s="28"/>
      <c r="D186" s="28"/>
      <c r="E186" s="28">
        <v>541323313</v>
      </c>
      <c r="F186" s="28"/>
      <c r="G186" s="83" t="s">
        <v>104</v>
      </c>
      <c r="H186" s="15" t="s">
        <v>153</v>
      </c>
      <c r="I186" s="13">
        <v>22526434.26</v>
      </c>
      <c r="J186" s="13">
        <v>23738529.67</v>
      </c>
      <c r="K186" s="13">
        <v>11553119.18</v>
      </c>
      <c r="L186" s="13"/>
      <c r="M186" s="13"/>
      <c r="T186" s="100"/>
      <c r="U186" s="100"/>
      <c r="V186" s="100"/>
    </row>
    <row r="187" spans="1:22" s="7" customFormat="1" ht="28.5">
      <c r="A187" s="26"/>
      <c r="B187" s="27"/>
      <c r="C187" s="28"/>
      <c r="D187" s="28"/>
      <c r="E187" s="28">
        <v>541323314</v>
      </c>
      <c r="F187" s="28"/>
      <c r="G187" s="83" t="s">
        <v>104</v>
      </c>
      <c r="H187" s="15" t="s">
        <v>154</v>
      </c>
      <c r="I187" s="13">
        <v>50464823.87</v>
      </c>
      <c r="J187" s="13">
        <v>53180219.51</v>
      </c>
      <c r="K187" s="13">
        <v>25986224.15</v>
      </c>
      <c r="L187" s="13"/>
      <c r="M187" s="13"/>
      <c r="U187" s="100"/>
      <c r="V187" s="100"/>
    </row>
    <row r="188" spans="1:22" s="7" customFormat="1" ht="28.5">
      <c r="A188" s="26"/>
      <c r="B188" s="27"/>
      <c r="C188" s="28"/>
      <c r="D188" s="28"/>
      <c r="E188" s="28">
        <v>541323315</v>
      </c>
      <c r="F188" s="28"/>
      <c r="G188" s="83" t="s">
        <v>104</v>
      </c>
      <c r="H188" s="15" t="s">
        <v>155</v>
      </c>
      <c r="I188" s="13">
        <v>22853129.75</v>
      </c>
      <c r="J188" s="13">
        <v>24082803.89</v>
      </c>
      <c r="K188" s="13">
        <v>11732647.36</v>
      </c>
      <c r="L188" s="13"/>
      <c r="M188" s="13"/>
      <c r="T188" s="100"/>
      <c r="U188" s="100"/>
      <c r="V188" s="100"/>
    </row>
    <row r="189" spans="1:22" s="7" customFormat="1" ht="15">
      <c r="A189" s="26"/>
      <c r="B189" s="27"/>
      <c r="C189" s="28"/>
      <c r="D189" s="28"/>
      <c r="E189" s="28">
        <v>541323317</v>
      </c>
      <c r="F189" s="28"/>
      <c r="G189" s="83" t="s">
        <v>104</v>
      </c>
      <c r="H189" s="15" t="s">
        <v>300</v>
      </c>
      <c r="I189" s="13">
        <v>19392731.34</v>
      </c>
      <c r="J189" s="13">
        <v>20404589.71</v>
      </c>
      <c r="K189" s="13">
        <v>19880776.46</v>
      </c>
      <c r="L189" s="13"/>
      <c r="M189" s="13"/>
      <c r="U189" s="100"/>
      <c r="V189" s="100"/>
    </row>
    <row r="190" spans="1:22" s="7" customFormat="1" ht="15">
      <c r="A190" s="26"/>
      <c r="B190" s="27"/>
      <c r="C190" s="28"/>
      <c r="D190" s="28"/>
      <c r="E190" s="28">
        <v>541323318</v>
      </c>
      <c r="F190" s="28"/>
      <c r="G190" s="83" t="s">
        <v>104</v>
      </c>
      <c r="H190" s="15" t="s">
        <v>227</v>
      </c>
      <c r="I190" s="13">
        <v>3722053.67</v>
      </c>
      <c r="J190" s="13"/>
      <c r="K190" s="13">
        <v>3827056</v>
      </c>
      <c r="L190" s="13">
        <v>3827056.49</v>
      </c>
      <c r="M190" s="13">
        <v>3827056</v>
      </c>
      <c r="U190" s="100"/>
      <c r="V190" s="100"/>
    </row>
    <row r="191" spans="1:22" s="7" customFormat="1" ht="28.5">
      <c r="A191" s="26"/>
      <c r="B191" s="27"/>
      <c r="C191" s="28"/>
      <c r="D191" s="28"/>
      <c r="E191" s="28">
        <v>541323319</v>
      </c>
      <c r="F191" s="28"/>
      <c r="G191" s="83" t="s">
        <v>104</v>
      </c>
      <c r="H191" s="15" t="s">
        <v>228</v>
      </c>
      <c r="I191" s="13">
        <v>17398500.08</v>
      </c>
      <c r="J191" s="13"/>
      <c r="K191" s="13">
        <v>17824280</v>
      </c>
      <c r="L191" s="13">
        <v>14636678.88</v>
      </c>
      <c r="M191" s="13">
        <v>11631293.84</v>
      </c>
      <c r="U191" s="100"/>
      <c r="V191" s="100"/>
    </row>
    <row r="192" spans="1:22" s="7" customFormat="1" ht="15">
      <c r="A192" s="26"/>
      <c r="B192" s="27"/>
      <c r="C192" s="28"/>
      <c r="D192" s="28"/>
      <c r="E192" s="28">
        <v>541323320</v>
      </c>
      <c r="F192" s="28"/>
      <c r="G192" s="83" t="s">
        <v>104</v>
      </c>
      <c r="H192" s="15" t="s">
        <v>169</v>
      </c>
      <c r="I192" s="13">
        <v>64020713.07</v>
      </c>
      <c r="J192" s="13">
        <v>67361134.46</v>
      </c>
      <c r="K192" s="13">
        <v>65633925.89</v>
      </c>
      <c r="L192" s="13">
        <v>65633925.89</v>
      </c>
      <c r="M192" s="13">
        <v>64702008.11</v>
      </c>
      <c r="U192" s="100"/>
      <c r="V192" s="100"/>
    </row>
    <row r="193" spans="1:22" s="7" customFormat="1" ht="15">
      <c r="A193" s="26"/>
      <c r="B193" s="27"/>
      <c r="C193" s="28"/>
      <c r="D193" s="28"/>
      <c r="E193" s="28">
        <v>541323321</v>
      </c>
      <c r="F193" s="28"/>
      <c r="G193" s="83" t="s">
        <v>104</v>
      </c>
      <c r="H193" s="15" t="s">
        <v>229</v>
      </c>
      <c r="I193" s="13">
        <v>15153083.13</v>
      </c>
      <c r="J193" s="13"/>
      <c r="K193" s="13">
        <v>17317360.76</v>
      </c>
      <c r="L193" s="13">
        <v>17317360.76</v>
      </c>
      <c r="M193" s="13">
        <v>12954960.76</v>
      </c>
      <c r="U193" s="100"/>
      <c r="V193" s="100"/>
    </row>
    <row r="194" spans="1:22" s="7" customFormat="1" ht="28.5">
      <c r="A194" s="26"/>
      <c r="B194" s="27"/>
      <c r="C194" s="28"/>
      <c r="D194" s="28"/>
      <c r="E194" s="28">
        <v>541323322</v>
      </c>
      <c r="F194" s="28"/>
      <c r="G194" s="83" t="s">
        <v>104</v>
      </c>
      <c r="H194" s="15" t="s">
        <v>170</v>
      </c>
      <c r="I194" s="13">
        <v>74132000</v>
      </c>
      <c r="J194" s="13">
        <v>78000000</v>
      </c>
      <c r="K194" s="13">
        <v>76000000</v>
      </c>
      <c r="L194" s="13">
        <v>76000000</v>
      </c>
      <c r="M194" s="13">
        <v>38000000</v>
      </c>
      <c r="U194" s="100"/>
      <c r="V194" s="100"/>
    </row>
    <row r="195" spans="1:22" s="7" customFormat="1" ht="28.5">
      <c r="A195" s="26"/>
      <c r="B195" s="27"/>
      <c r="C195" s="28"/>
      <c r="D195" s="28"/>
      <c r="E195" s="28">
        <v>541323323</v>
      </c>
      <c r="F195" s="28"/>
      <c r="G195" s="83" t="s">
        <v>104</v>
      </c>
      <c r="H195" s="15" t="s">
        <v>171</v>
      </c>
      <c r="I195" s="13">
        <v>8706109.5</v>
      </c>
      <c r="J195" s="13">
        <v>9151345.94</v>
      </c>
      <c r="K195" s="13">
        <v>8916696.05</v>
      </c>
      <c r="L195" s="13">
        <v>8916696.05</v>
      </c>
      <c r="M195" s="13">
        <v>4448169.5</v>
      </c>
      <c r="U195" s="100"/>
      <c r="V195" s="100"/>
    </row>
    <row r="196" spans="1:22" s="7" customFormat="1" ht="28.5">
      <c r="A196" s="26"/>
      <c r="B196" s="27"/>
      <c r="C196" s="28"/>
      <c r="D196" s="28"/>
      <c r="E196" s="28">
        <v>541323324</v>
      </c>
      <c r="F196" s="28"/>
      <c r="G196" s="83" t="s">
        <v>104</v>
      </c>
      <c r="H196" s="15" t="s">
        <v>230</v>
      </c>
      <c r="I196" s="13">
        <v>5053119.71</v>
      </c>
      <c r="J196" s="13">
        <v>5316777.34</v>
      </c>
      <c r="K196" s="13">
        <v>5180449.71</v>
      </c>
      <c r="L196" s="13">
        <v>5180449.71</v>
      </c>
      <c r="M196" s="13">
        <v>5180449.71</v>
      </c>
      <c r="U196" s="100"/>
      <c r="V196" s="100"/>
    </row>
    <row r="197" spans="1:22" s="7" customFormat="1" ht="28.5">
      <c r="A197" s="26"/>
      <c r="B197" s="27"/>
      <c r="C197" s="28"/>
      <c r="D197" s="28"/>
      <c r="E197" s="28">
        <v>541323325</v>
      </c>
      <c r="F197" s="28"/>
      <c r="G197" s="83" t="s">
        <v>104</v>
      </c>
      <c r="H197" s="15" t="s">
        <v>231</v>
      </c>
      <c r="I197" s="13">
        <v>46015855.99</v>
      </c>
      <c r="J197" s="13">
        <v>48416834.39</v>
      </c>
      <c r="K197" s="13">
        <v>47175377.1</v>
      </c>
      <c r="L197" s="13">
        <v>47175377.1</v>
      </c>
      <c r="M197" s="13">
        <v>47175377.1</v>
      </c>
      <c r="V197" s="100"/>
    </row>
    <row r="198" spans="1:22" s="7" customFormat="1" ht="28.5">
      <c r="A198" s="26"/>
      <c r="B198" s="27"/>
      <c r="C198" s="28"/>
      <c r="D198" s="28"/>
      <c r="E198" s="28">
        <v>541323326</v>
      </c>
      <c r="F198" s="28"/>
      <c r="G198" s="83" t="s">
        <v>104</v>
      </c>
      <c r="H198" s="15" t="s">
        <v>232</v>
      </c>
      <c r="I198" s="13">
        <v>7714937.01</v>
      </c>
      <c r="J198" s="13">
        <v>8484826.9</v>
      </c>
      <c r="K198" s="13">
        <v>8267267.23</v>
      </c>
      <c r="L198" s="13">
        <v>8267267.23</v>
      </c>
      <c r="M198" s="13">
        <v>8267267.23</v>
      </c>
      <c r="U198" s="100"/>
      <c r="V198" s="100"/>
    </row>
    <row r="199" spans="1:22" s="7" customFormat="1" ht="28.5">
      <c r="A199" s="26"/>
      <c r="B199" s="27"/>
      <c r="C199" s="28"/>
      <c r="D199" s="28"/>
      <c r="E199" s="28">
        <v>541323332</v>
      </c>
      <c r="F199" s="28"/>
      <c r="G199" s="83" t="s">
        <v>104</v>
      </c>
      <c r="H199" s="15" t="s">
        <v>234</v>
      </c>
      <c r="I199" s="13">
        <v>65116380.95</v>
      </c>
      <c r="J199" s="13"/>
      <c r="K199" s="13">
        <v>72091428.53</v>
      </c>
      <c r="L199" s="13">
        <v>72091428.53</v>
      </c>
      <c r="M199" s="13">
        <v>66798571.7</v>
      </c>
      <c r="U199" s="100"/>
      <c r="V199" s="100"/>
    </row>
    <row r="200" spans="1:22" s="7" customFormat="1" ht="15">
      <c r="A200" s="26"/>
      <c r="B200" s="27"/>
      <c r="C200" s="28"/>
      <c r="D200" s="28"/>
      <c r="E200" s="28">
        <v>541323327</v>
      </c>
      <c r="F200" s="28"/>
      <c r="G200" s="83" t="s">
        <v>104</v>
      </c>
      <c r="H200" s="15" t="s">
        <v>233</v>
      </c>
      <c r="I200" s="13">
        <v>10360112.23</v>
      </c>
      <c r="J200" s="13">
        <v>10917565.93</v>
      </c>
      <c r="K200" s="13">
        <v>10637628.34</v>
      </c>
      <c r="L200" s="13">
        <v>10637628.34</v>
      </c>
      <c r="M200" s="13">
        <v>10637628.34</v>
      </c>
      <c r="U200" s="100"/>
      <c r="V200" s="100"/>
    </row>
    <row r="201" spans="1:22" s="7" customFormat="1" ht="15">
      <c r="A201" s="26"/>
      <c r="B201" s="27"/>
      <c r="C201" s="28"/>
      <c r="D201" s="28"/>
      <c r="E201" s="28">
        <v>541323331</v>
      </c>
      <c r="F201" s="28"/>
      <c r="G201" s="83" t="s">
        <v>104</v>
      </c>
      <c r="H201" s="15" t="s">
        <v>176</v>
      </c>
      <c r="I201" s="13">
        <v>21009178.91</v>
      </c>
      <c r="J201" s="13">
        <v>27168088.27</v>
      </c>
      <c r="K201" s="13">
        <v>28964040.5</v>
      </c>
      <c r="L201" s="13">
        <v>28964040.5</v>
      </c>
      <c r="M201" s="13">
        <v>29022553.88</v>
      </c>
      <c r="U201" s="100"/>
      <c r="V201" s="100"/>
    </row>
    <row r="202" spans="1:22" s="7" customFormat="1" ht="15">
      <c r="A202" s="26"/>
      <c r="B202" s="27"/>
      <c r="C202" s="28"/>
      <c r="D202" s="28"/>
      <c r="E202" s="28">
        <v>541323335</v>
      </c>
      <c r="F202" s="28"/>
      <c r="G202" s="83" t="s">
        <v>104</v>
      </c>
      <c r="H202" s="15" t="s">
        <v>177</v>
      </c>
      <c r="I202" s="13">
        <v>19140497.03</v>
      </c>
      <c r="J202" s="13">
        <v>28133295.53</v>
      </c>
      <c r="K202" s="13">
        <v>31686355.33</v>
      </c>
      <c r="L202" s="13">
        <v>31686355.33</v>
      </c>
      <c r="M202" s="13">
        <v>31686355.33</v>
      </c>
      <c r="U202" s="100"/>
      <c r="V202" s="100"/>
    </row>
    <row r="203" spans="1:22" s="7" customFormat="1" ht="15">
      <c r="A203" s="26"/>
      <c r="B203" s="27"/>
      <c r="C203" s="28"/>
      <c r="D203" s="28"/>
      <c r="E203" s="28">
        <v>541323336</v>
      </c>
      <c r="F203" s="28"/>
      <c r="G203" s="83" t="s">
        <v>104</v>
      </c>
      <c r="H203" s="15" t="s">
        <v>178</v>
      </c>
      <c r="I203" s="13">
        <v>47092901.59</v>
      </c>
      <c r="J203" s="13"/>
      <c r="K203" s="13"/>
      <c r="L203" s="13"/>
      <c r="M203" s="13"/>
      <c r="U203" s="100"/>
      <c r="V203" s="100"/>
    </row>
    <row r="204" spans="1:22" s="7" customFormat="1" ht="15">
      <c r="A204" s="26"/>
      <c r="B204" s="27"/>
      <c r="C204" s="28"/>
      <c r="D204" s="28"/>
      <c r="E204" s="28">
        <v>541323336</v>
      </c>
      <c r="F204" s="28"/>
      <c r="G204" s="83" t="s">
        <v>143</v>
      </c>
      <c r="H204" s="15" t="s">
        <v>178</v>
      </c>
      <c r="I204" s="13">
        <v>2825384.63</v>
      </c>
      <c r="J204" s="13"/>
      <c r="K204" s="13"/>
      <c r="L204" s="13"/>
      <c r="M204" s="13"/>
      <c r="T204" s="100"/>
      <c r="U204" s="100"/>
      <c r="V204" s="100"/>
    </row>
    <row r="205" spans="1:22" s="7" customFormat="1" ht="15">
      <c r="A205" s="26"/>
      <c r="B205" s="27"/>
      <c r="C205" s="28"/>
      <c r="D205" s="28"/>
      <c r="E205" s="28">
        <v>541323337</v>
      </c>
      <c r="F205" s="28"/>
      <c r="G205" s="83" t="s">
        <v>104</v>
      </c>
      <c r="H205" s="15" t="s">
        <v>205</v>
      </c>
      <c r="I205" s="13">
        <v>2200480.84</v>
      </c>
      <c r="J205" s="13"/>
      <c r="K205" s="13"/>
      <c r="L205" s="13"/>
      <c r="M205" s="13"/>
      <c r="U205" s="100"/>
      <c r="V205" s="100"/>
    </row>
    <row r="206" spans="1:22" s="7" customFormat="1" ht="15">
      <c r="A206" s="26"/>
      <c r="B206" s="27"/>
      <c r="C206" s="28"/>
      <c r="D206" s="28"/>
      <c r="E206" s="28">
        <v>541323333</v>
      </c>
      <c r="F206" s="28"/>
      <c r="G206" s="83" t="s">
        <v>104</v>
      </c>
      <c r="H206" s="15" t="s">
        <v>341</v>
      </c>
      <c r="I206" s="13">
        <v>30605388.99</v>
      </c>
      <c r="J206" s="13"/>
      <c r="K206" s="13">
        <v>24956734.08</v>
      </c>
      <c r="L206" s="13">
        <v>24956734.08</v>
      </c>
      <c r="M206" s="13">
        <v>24956734.08</v>
      </c>
      <c r="U206" s="100"/>
      <c r="V206" s="100"/>
    </row>
    <row r="207" spans="1:22" s="7" customFormat="1" ht="15">
      <c r="A207" s="26"/>
      <c r="B207" s="27"/>
      <c r="C207" s="28"/>
      <c r="D207" s="28"/>
      <c r="E207" s="28">
        <v>541323338</v>
      </c>
      <c r="F207" s="28"/>
      <c r="G207" s="83"/>
      <c r="H207" s="15" t="s">
        <v>342</v>
      </c>
      <c r="I207" s="13">
        <v>5519981.47</v>
      </c>
      <c r="J207" s="13">
        <v>154502353.75</v>
      </c>
      <c r="K207" s="13">
        <v>20695180</v>
      </c>
      <c r="L207" s="13">
        <v>27894068.87</v>
      </c>
      <c r="M207" s="13">
        <v>36742178.87</v>
      </c>
      <c r="U207" s="100"/>
      <c r="V207" s="100"/>
    </row>
    <row r="208" spans="1:22" s="7" customFormat="1" ht="15">
      <c r="A208" s="26"/>
      <c r="B208" s="27"/>
      <c r="C208" s="28"/>
      <c r="D208" s="28"/>
      <c r="E208" s="28">
        <v>541323339</v>
      </c>
      <c r="F208" s="28"/>
      <c r="G208" s="83" t="s">
        <v>104</v>
      </c>
      <c r="H208" s="15" t="s">
        <v>301</v>
      </c>
      <c r="I208" s="13">
        <v>0</v>
      </c>
      <c r="J208" s="13">
        <v>0</v>
      </c>
      <c r="K208" s="13">
        <v>0</v>
      </c>
      <c r="L208" s="13">
        <v>26663060.62</v>
      </c>
      <c r="M208" s="13">
        <v>28107387.95</v>
      </c>
      <c r="U208" s="100"/>
      <c r="V208" s="100"/>
    </row>
    <row r="209" spans="1:22" s="7" customFormat="1" ht="15">
      <c r="A209" s="26"/>
      <c r="B209" s="27"/>
      <c r="C209" s="28"/>
      <c r="D209" s="28"/>
      <c r="E209" s="28">
        <v>541323340</v>
      </c>
      <c r="F209" s="28"/>
      <c r="G209" s="83" t="s">
        <v>104</v>
      </c>
      <c r="H209" s="15" t="s">
        <v>360</v>
      </c>
      <c r="I209" s="13"/>
      <c r="J209" s="13"/>
      <c r="K209" s="116"/>
      <c r="L209" s="13">
        <v>10694285.74</v>
      </c>
      <c r="M209" s="13">
        <v>21388571.47</v>
      </c>
      <c r="U209" s="100"/>
      <c r="V209" s="100"/>
    </row>
    <row r="210" spans="1:22" s="7" customFormat="1" ht="15">
      <c r="A210" s="26"/>
      <c r="B210" s="27"/>
      <c r="C210" s="28"/>
      <c r="D210" s="28"/>
      <c r="E210" s="28">
        <v>541320000</v>
      </c>
      <c r="F210" s="28"/>
      <c r="G210" s="83" t="s">
        <v>212</v>
      </c>
      <c r="H210" s="15" t="s">
        <v>343</v>
      </c>
      <c r="I210" s="13">
        <v>2077816.53</v>
      </c>
      <c r="J210" s="13"/>
      <c r="K210" s="116"/>
      <c r="L210" s="116"/>
      <c r="M210" s="116"/>
      <c r="U210" s="100"/>
      <c r="V210" s="100"/>
    </row>
    <row r="211" spans="1:22" s="7" customFormat="1" ht="15">
      <c r="A211" s="26"/>
      <c r="B211" s="27"/>
      <c r="C211" s="28"/>
      <c r="D211" s="28">
        <v>5414</v>
      </c>
      <c r="E211" s="28"/>
      <c r="F211" s="28"/>
      <c r="G211" s="84"/>
      <c r="H211" s="15" t="s">
        <v>63</v>
      </c>
      <c r="I211" s="13">
        <f>SUM(I212)</f>
        <v>212100962.75</v>
      </c>
      <c r="J211" s="13">
        <f>SUM(J212)</f>
        <v>235454515</v>
      </c>
      <c r="K211" s="13">
        <f>SUM(K212)</f>
        <v>253088004</v>
      </c>
      <c r="L211" s="13">
        <f>SUM(L212)</f>
        <v>263109822</v>
      </c>
      <c r="M211" s="13">
        <f>SUM(M212)</f>
        <v>312169483</v>
      </c>
      <c r="U211" s="100"/>
      <c r="V211" s="100"/>
    </row>
    <row r="212" spans="1:22" s="7" customFormat="1" ht="15">
      <c r="A212" s="26"/>
      <c r="B212" s="27"/>
      <c r="C212" s="28"/>
      <c r="D212" s="28"/>
      <c r="E212" s="28"/>
      <c r="F212" s="28" t="s">
        <v>109</v>
      </c>
      <c r="G212" s="83" t="s">
        <v>104</v>
      </c>
      <c r="H212" s="15" t="s">
        <v>179</v>
      </c>
      <c r="I212" s="13">
        <v>212100962.75</v>
      </c>
      <c r="J212" s="13">
        <v>235454515</v>
      </c>
      <c r="K212" s="13">
        <v>253088004</v>
      </c>
      <c r="L212" s="13">
        <v>263109822</v>
      </c>
      <c r="M212" s="13">
        <v>312169483</v>
      </c>
      <c r="U212" s="100"/>
      <c r="V212" s="100"/>
    </row>
    <row r="213" spans="1:22" s="7" customFormat="1" ht="15">
      <c r="A213" s="26"/>
      <c r="B213" s="27"/>
      <c r="C213" s="28"/>
      <c r="D213" s="28">
        <v>5415</v>
      </c>
      <c r="E213" s="28"/>
      <c r="F213" s="28"/>
      <c r="G213" s="84"/>
      <c r="H213" s="15" t="s">
        <v>64</v>
      </c>
      <c r="I213" s="13">
        <f>SUM(I214)</f>
        <v>274444.89</v>
      </c>
      <c r="J213" s="13">
        <f>SUM(J214)</f>
        <v>289895</v>
      </c>
      <c r="K213" s="13">
        <f>SUM(K214)</f>
        <v>289895</v>
      </c>
      <c r="L213" s="13">
        <f>SUM(L214)</f>
        <v>289895</v>
      </c>
      <c r="M213" s="13">
        <f>SUM(M214)</f>
        <v>289895</v>
      </c>
      <c r="U213" s="100"/>
      <c r="V213" s="100"/>
    </row>
    <row r="214" spans="1:22" s="7" customFormat="1" ht="15">
      <c r="A214" s="26"/>
      <c r="B214" s="27"/>
      <c r="C214" s="28"/>
      <c r="D214" s="28"/>
      <c r="E214" s="28">
        <v>541520001</v>
      </c>
      <c r="F214" s="28"/>
      <c r="G214" s="83" t="s">
        <v>104</v>
      </c>
      <c r="H214" s="15" t="s">
        <v>311</v>
      </c>
      <c r="I214" s="13">
        <v>274444.89</v>
      </c>
      <c r="J214" s="13">
        <v>289895</v>
      </c>
      <c r="K214" s="13">
        <v>289895</v>
      </c>
      <c r="L214" s="13">
        <v>289895</v>
      </c>
      <c r="M214" s="13">
        <v>289895</v>
      </c>
      <c r="U214" s="100"/>
      <c r="V214" s="100"/>
    </row>
    <row r="215" spans="1:22" s="7" customFormat="1" ht="15">
      <c r="A215" s="26"/>
      <c r="B215" s="27"/>
      <c r="C215" s="28"/>
      <c r="D215" s="28">
        <v>5416</v>
      </c>
      <c r="E215" s="28"/>
      <c r="F215" s="28"/>
      <c r="G215" s="84"/>
      <c r="H215" s="15" t="s">
        <v>65</v>
      </c>
      <c r="I215" s="13">
        <f>SUM(I216:I217)</f>
        <v>0</v>
      </c>
      <c r="J215" s="13">
        <f>SUM(J216:J217)</f>
        <v>0</v>
      </c>
      <c r="K215" s="13">
        <f>SUM(K216:K217)</f>
        <v>0</v>
      </c>
      <c r="L215" s="13">
        <f>SUM(L216:L217)</f>
        <v>0</v>
      </c>
      <c r="M215" s="13">
        <f>SUM(M216:M217)</f>
        <v>0</v>
      </c>
      <c r="U215" s="100"/>
      <c r="V215" s="100"/>
    </row>
    <row r="216" spans="1:22" s="7" customFormat="1" ht="15">
      <c r="A216" s="26"/>
      <c r="B216" s="27"/>
      <c r="C216" s="28"/>
      <c r="D216" s="28"/>
      <c r="E216" s="28"/>
      <c r="F216" s="28"/>
      <c r="G216" s="84"/>
      <c r="H216" s="15" t="s">
        <v>156</v>
      </c>
      <c r="I216" s="13">
        <v>0</v>
      </c>
      <c r="J216" s="13"/>
      <c r="K216" s="13"/>
      <c r="L216" s="13"/>
      <c r="M216" s="13"/>
      <c r="U216" s="100"/>
      <c r="V216" s="100"/>
    </row>
    <row r="217" spans="1:22" s="7" customFormat="1" ht="15">
      <c r="A217" s="26"/>
      <c r="B217" s="27"/>
      <c r="C217" s="28"/>
      <c r="D217" s="28"/>
      <c r="E217" s="28">
        <v>541620002</v>
      </c>
      <c r="F217" s="28"/>
      <c r="G217" s="83" t="s">
        <v>104</v>
      </c>
      <c r="H217" s="15" t="s">
        <v>172</v>
      </c>
      <c r="I217" s="13">
        <v>0</v>
      </c>
      <c r="J217" s="13"/>
      <c r="K217" s="13"/>
      <c r="L217" s="13"/>
      <c r="M217" s="13"/>
      <c r="U217" s="100"/>
      <c r="V217" s="100"/>
    </row>
    <row r="218" spans="1:22" s="7" customFormat="1" ht="28.5">
      <c r="A218" s="27"/>
      <c r="B218" s="26"/>
      <c r="C218" s="28">
        <v>542</v>
      </c>
      <c r="D218" s="28"/>
      <c r="E218" s="28"/>
      <c r="F218" s="28"/>
      <c r="G218" s="84"/>
      <c r="H218" s="15" t="s">
        <v>61</v>
      </c>
      <c r="I218" s="13">
        <f>+I219+I246</f>
        <v>512290010.79</v>
      </c>
      <c r="J218" s="13">
        <f>+J219+J246</f>
        <v>419174405.64</v>
      </c>
      <c r="K218" s="13">
        <f>+K219+K246</f>
        <v>1846762270.92</v>
      </c>
      <c r="L218" s="13">
        <f>+L219+L246</f>
        <v>663988513</v>
      </c>
      <c r="M218" s="13">
        <f>+M219+L246</f>
        <v>205245048</v>
      </c>
      <c r="O218" s="5"/>
      <c r="U218" s="100"/>
      <c r="V218" s="100"/>
    </row>
    <row r="219" spans="1:22" s="7" customFormat="1" ht="28.5">
      <c r="A219" s="27"/>
      <c r="B219" s="26"/>
      <c r="C219" s="28"/>
      <c r="D219" s="28">
        <v>5422</v>
      </c>
      <c r="E219" s="28"/>
      <c r="F219" s="28"/>
      <c r="G219" s="84"/>
      <c r="H219" s="15" t="s">
        <v>66</v>
      </c>
      <c r="I219" s="13">
        <f>SUM(I220:I245)</f>
        <v>502609815.14000005</v>
      </c>
      <c r="J219" s="13">
        <f>SUM(J220:J245)</f>
        <v>419130405.64</v>
      </c>
      <c r="K219" s="13">
        <f>SUM(K220:K245)</f>
        <v>1846762270.92</v>
      </c>
      <c r="L219" s="13">
        <f>SUM(L220:L245)</f>
        <v>663988513</v>
      </c>
      <c r="M219" s="13">
        <f>SUM(M220:M245)</f>
        <v>205245048</v>
      </c>
      <c r="N219" s="5"/>
      <c r="O219" s="5"/>
      <c r="U219" s="100"/>
      <c r="V219" s="100"/>
    </row>
    <row r="220" spans="1:22" s="7" customFormat="1" ht="15">
      <c r="A220" s="27"/>
      <c r="B220" s="26"/>
      <c r="C220" s="28"/>
      <c r="D220" s="28"/>
      <c r="E220" s="28" t="s">
        <v>71</v>
      </c>
      <c r="F220" s="28" t="s">
        <v>78</v>
      </c>
      <c r="G220" s="83" t="s">
        <v>104</v>
      </c>
      <c r="H220" s="15" t="s">
        <v>236</v>
      </c>
      <c r="I220" s="13">
        <v>4765613.41</v>
      </c>
      <c r="J220" s="13">
        <v>3760713.45</v>
      </c>
      <c r="K220" s="116"/>
      <c r="L220" s="116"/>
      <c r="M220" s="116"/>
      <c r="U220" s="100"/>
      <c r="V220" s="100"/>
    </row>
    <row r="221" spans="1:22" s="7" customFormat="1" ht="15">
      <c r="A221" s="27"/>
      <c r="B221" s="26"/>
      <c r="C221" s="28"/>
      <c r="D221" s="28"/>
      <c r="E221" s="28" t="s">
        <v>157</v>
      </c>
      <c r="F221" s="28"/>
      <c r="G221" s="83" t="s">
        <v>104</v>
      </c>
      <c r="H221" s="15" t="s">
        <v>235</v>
      </c>
      <c r="I221" s="13">
        <v>16957377.54</v>
      </c>
      <c r="J221" s="13"/>
      <c r="K221" s="116"/>
      <c r="L221" s="116"/>
      <c r="M221" s="116"/>
      <c r="U221" s="100"/>
      <c r="V221" s="100"/>
    </row>
    <row r="222" spans="1:22" s="7" customFormat="1" ht="15">
      <c r="A222" s="27"/>
      <c r="B222" s="26"/>
      <c r="C222" s="28"/>
      <c r="D222" s="28"/>
      <c r="E222" s="28" t="s">
        <v>72</v>
      </c>
      <c r="F222" s="28" t="s">
        <v>78</v>
      </c>
      <c r="G222" s="83" t="s">
        <v>104</v>
      </c>
      <c r="H222" s="15" t="s">
        <v>79</v>
      </c>
      <c r="I222" s="116"/>
      <c r="J222" s="13"/>
      <c r="K222" s="116"/>
      <c r="L222" s="116"/>
      <c r="M222" s="116"/>
      <c r="U222" s="100"/>
      <c r="V222" s="100"/>
    </row>
    <row r="223" spans="1:22" s="7" customFormat="1" ht="15">
      <c r="A223" s="27"/>
      <c r="B223" s="26"/>
      <c r="C223" s="28"/>
      <c r="D223" s="28"/>
      <c r="E223" s="28" t="s">
        <v>72</v>
      </c>
      <c r="F223" s="28" t="s">
        <v>78</v>
      </c>
      <c r="G223" s="83" t="s">
        <v>104</v>
      </c>
      <c r="H223" s="15" t="s">
        <v>80</v>
      </c>
      <c r="I223" s="116"/>
      <c r="J223" s="13"/>
      <c r="K223" s="116"/>
      <c r="L223" s="116"/>
      <c r="M223" s="116"/>
      <c r="U223" s="100"/>
      <c r="V223" s="100"/>
    </row>
    <row r="224" spans="1:22" s="7" customFormat="1" ht="15">
      <c r="A224" s="27"/>
      <c r="B224" s="26"/>
      <c r="C224" s="28"/>
      <c r="D224" s="28"/>
      <c r="E224" s="28" t="s">
        <v>72</v>
      </c>
      <c r="F224" s="28" t="s">
        <v>78</v>
      </c>
      <c r="G224" s="83" t="s">
        <v>104</v>
      </c>
      <c r="H224" s="15" t="s">
        <v>81</v>
      </c>
      <c r="I224" s="116"/>
      <c r="J224" s="13"/>
      <c r="K224" s="116"/>
      <c r="L224" s="116"/>
      <c r="M224" s="116"/>
      <c r="U224" s="100"/>
      <c r="V224" s="100"/>
    </row>
    <row r="225" spans="1:22" s="7" customFormat="1" ht="15">
      <c r="A225" s="27"/>
      <c r="B225" s="26"/>
      <c r="C225" s="28"/>
      <c r="D225" s="28"/>
      <c r="E225" s="28" t="s">
        <v>202</v>
      </c>
      <c r="F225" s="28"/>
      <c r="G225" s="83" t="s">
        <v>104</v>
      </c>
      <c r="H225" s="15" t="s">
        <v>203</v>
      </c>
      <c r="I225" s="13">
        <v>64875514.37</v>
      </c>
      <c r="J225" s="13">
        <v>66857142.92</v>
      </c>
      <c r="K225" s="13">
        <v>66857142.92</v>
      </c>
      <c r="L225" s="116"/>
      <c r="M225" s="116"/>
      <c r="U225" s="100"/>
      <c r="V225" s="100"/>
    </row>
    <row r="226" spans="1:26" s="7" customFormat="1" ht="15.75">
      <c r="A226" s="27"/>
      <c r="B226" s="26"/>
      <c r="C226" s="28"/>
      <c r="D226" s="28"/>
      <c r="E226" s="28">
        <v>542220016</v>
      </c>
      <c r="F226" s="28"/>
      <c r="G226" s="83" t="s">
        <v>104</v>
      </c>
      <c r="H226" s="15" t="s">
        <v>249</v>
      </c>
      <c r="I226" s="13">
        <v>42000000</v>
      </c>
      <c r="J226" s="13">
        <v>84000000</v>
      </c>
      <c r="K226" s="13">
        <v>84000000</v>
      </c>
      <c r="L226" s="13">
        <v>290000000</v>
      </c>
      <c r="M226" s="13"/>
      <c r="T226" s="4"/>
      <c r="U226" s="99"/>
      <c r="V226" s="99"/>
      <c r="W226" s="4"/>
      <c r="X226" s="4"/>
      <c r="Y226" s="4"/>
      <c r="Z226" s="4"/>
    </row>
    <row r="227" spans="1:26" s="7" customFormat="1" ht="15.75">
      <c r="A227" s="27"/>
      <c r="B227" s="26"/>
      <c r="C227" s="28"/>
      <c r="D227" s="28"/>
      <c r="E227" s="28">
        <v>542220017</v>
      </c>
      <c r="F227" s="28"/>
      <c r="G227" s="83" t="s">
        <v>104</v>
      </c>
      <c r="H227" s="15" t="s">
        <v>182</v>
      </c>
      <c r="I227" s="13">
        <v>3500000</v>
      </c>
      <c r="J227" s="13">
        <v>7000000</v>
      </c>
      <c r="K227" s="13">
        <v>7000000</v>
      </c>
      <c r="L227" s="13">
        <v>7000000</v>
      </c>
      <c r="M227" s="13">
        <v>7000000</v>
      </c>
      <c r="T227" s="4"/>
      <c r="U227" s="99"/>
      <c r="V227" s="99"/>
      <c r="W227" s="4"/>
      <c r="X227" s="4"/>
      <c r="Y227" s="4"/>
      <c r="Z227" s="4"/>
    </row>
    <row r="228" spans="1:22" s="7" customFormat="1" ht="15">
      <c r="A228" s="27"/>
      <c r="B228" s="26"/>
      <c r="C228" s="28"/>
      <c r="D228" s="28"/>
      <c r="E228" s="28">
        <v>542220018</v>
      </c>
      <c r="F228" s="28"/>
      <c r="G228" s="83" t="s">
        <v>104</v>
      </c>
      <c r="H228" s="15" t="s">
        <v>250</v>
      </c>
      <c r="I228" s="13">
        <v>12500000</v>
      </c>
      <c r="J228" s="13">
        <v>50000000</v>
      </c>
      <c r="K228" s="13">
        <v>50000000</v>
      </c>
      <c r="L228" s="13">
        <v>187500000</v>
      </c>
      <c r="M228" s="116"/>
      <c r="U228" s="100"/>
      <c r="V228" s="100"/>
    </row>
    <row r="229" spans="1:26" s="7" customFormat="1" ht="15.75">
      <c r="A229" s="27"/>
      <c r="B229" s="26"/>
      <c r="C229" s="28"/>
      <c r="D229" s="28"/>
      <c r="E229" s="28" t="s">
        <v>73</v>
      </c>
      <c r="F229" s="28" t="s">
        <v>78</v>
      </c>
      <c r="G229" s="83" t="s">
        <v>104</v>
      </c>
      <c r="H229" s="15" t="s">
        <v>330</v>
      </c>
      <c r="I229" s="13">
        <v>0</v>
      </c>
      <c r="J229" s="13"/>
      <c r="K229" s="116"/>
      <c r="L229" s="116"/>
      <c r="M229" s="116"/>
      <c r="T229" s="4"/>
      <c r="U229" s="99"/>
      <c r="V229" s="99"/>
      <c r="W229" s="4"/>
      <c r="X229" s="4"/>
      <c r="Y229" s="4"/>
      <c r="Z229" s="4"/>
    </row>
    <row r="230" spans="1:26" s="7" customFormat="1" ht="15.75">
      <c r="A230" s="27"/>
      <c r="B230" s="26"/>
      <c r="C230" s="28"/>
      <c r="D230" s="28"/>
      <c r="E230" s="28">
        <v>542220021</v>
      </c>
      <c r="F230" s="28" t="s">
        <v>78</v>
      </c>
      <c r="G230" s="83" t="s">
        <v>104</v>
      </c>
      <c r="H230" s="15" t="s">
        <v>298</v>
      </c>
      <c r="I230" s="13">
        <v>11972841.71</v>
      </c>
      <c r="J230" s="13"/>
      <c r="K230" s="116"/>
      <c r="L230" s="116"/>
      <c r="M230" s="116"/>
      <c r="T230" s="4"/>
      <c r="U230" s="99"/>
      <c r="V230" s="99"/>
      <c r="W230" s="4"/>
      <c r="X230" s="4"/>
      <c r="Y230" s="4"/>
      <c r="Z230" s="4"/>
    </row>
    <row r="231" spans="1:26" s="7" customFormat="1" ht="15.75">
      <c r="A231" s="27"/>
      <c r="B231" s="26"/>
      <c r="C231" s="28"/>
      <c r="D231" s="28"/>
      <c r="E231" s="28" t="s">
        <v>74</v>
      </c>
      <c r="F231" s="28" t="s">
        <v>78</v>
      </c>
      <c r="G231" s="83" t="s">
        <v>104</v>
      </c>
      <c r="H231" s="15" t="s">
        <v>82</v>
      </c>
      <c r="I231" s="13">
        <v>84705882.36</v>
      </c>
      <c r="J231" s="13">
        <v>84705882.3</v>
      </c>
      <c r="K231" s="116"/>
      <c r="L231" s="116"/>
      <c r="M231" s="116"/>
      <c r="T231" s="4"/>
      <c r="U231" s="99"/>
      <c r="V231" s="99"/>
      <c r="W231" s="4"/>
      <c r="X231" s="4"/>
      <c r="Y231" s="4"/>
      <c r="Z231" s="4"/>
    </row>
    <row r="232" spans="1:26" s="7" customFormat="1" ht="15.75">
      <c r="A232" s="27"/>
      <c r="B232" s="26"/>
      <c r="C232" s="28"/>
      <c r="D232" s="28"/>
      <c r="E232" s="28" t="s">
        <v>158</v>
      </c>
      <c r="F232" s="28"/>
      <c r="G232" s="83" t="s">
        <v>104</v>
      </c>
      <c r="H232" s="15" t="s">
        <v>159</v>
      </c>
      <c r="I232" s="116"/>
      <c r="J232" s="13"/>
      <c r="K232" s="116"/>
      <c r="L232" s="116"/>
      <c r="M232" s="116"/>
      <c r="T232" s="4"/>
      <c r="U232" s="99"/>
      <c r="V232" s="99"/>
      <c r="W232" s="4"/>
      <c r="X232" s="4"/>
      <c r="Y232" s="4"/>
      <c r="Z232" s="4"/>
    </row>
    <row r="233" spans="1:26" s="7" customFormat="1" ht="15.75">
      <c r="A233" s="27"/>
      <c r="B233" s="26"/>
      <c r="C233" s="28"/>
      <c r="D233" s="28"/>
      <c r="E233" s="28" t="s">
        <v>75</v>
      </c>
      <c r="F233" s="28" t="s">
        <v>78</v>
      </c>
      <c r="G233" s="83" t="s">
        <v>104</v>
      </c>
      <c r="H233" s="15" t="s">
        <v>83</v>
      </c>
      <c r="I233" s="13">
        <v>3561676.26</v>
      </c>
      <c r="J233" s="13"/>
      <c r="K233" s="13">
        <v>13194461</v>
      </c>
      <c r="L233" s="13">
        <v>52777846</v>
      </c>
      <c r="M233" s="13">
        <v>52777846</v>
      </c>
      <c r="T233" s="4"/>
      <c r="U233" s="99"/>
      <c r="V233" s="99"/>
      <c r="W233" s="4"/>
      <c r="X233" s="4"/>
      <c r="Y233" s="4"/>
      <c r="Z233" s="4"/>
    </row>
    <row r="234" spans="1:26" s="7" customFormat="1" ht="15.75">
      <c r="A234" s="27"/>
      <c r="B234" s="26"/>
      <c r="C234" s="28"/>
      <c r="D234" s="28"/>
      <c r="E234" s="28" t="s">
        <v>180</v>
      </c>
      <c r="F234" s="28"/>
      <c r="G234" s="83" t="s">
        <v>104</v>
      </c>
      <c r="H234" s="15" t="s">
        <v>181</v>
      </c>
      <c r="I234" s="13">
        <v>50989333.29</v>
      </c>
      <c r="J234" s="13">
        <v>25999999.97</v>
      </c>
      <c r="K234" s="116"/>
      <c r="L234" s="116"/>
      <c r="M234" s="116"/>
      <c r="T234" s="4"/>
      <c r="U234" s="99"/>
      <c r="V234" s="99"/>
      <c r="W234" s="4"/>
      <c r="X234" s="4"/>
      <c r="Y234" s="4"/>
      <c r="Z234" s="4"/>
    </row>
    <row r="235" spans="1:26" s="7" customFormat="1" ht="15.75">
      <c r="A235" s="27"/>
      <c r="B235" s="26"/>
      <c r="C235" s="28"/>
      <c r="D235" s="28"/>
      <c r="E235" s="28">
        <v>542220029</v>
      </c>
      <c r="F235" s="28" t="s">
        <v>78</v>
      </c>
      <c r="G235" s="83" t="s">
        <v>104</v>
      </c>
      <c r="H235" s="15" t="s">
        <v>183</v>
      </c>
      <c r="I235" s="13">
        <v>204759530.02</v>
      </c>
      <c r="J235" s="13"/>
      <c r="K235" s="116"/>
      <c r="L235" s="116"/>
      <c r="M235" s="116"/>
      <c r="T235" s="4"/>
      <c r="U235" s="99"/>
      <c r="V235" s="99"/>
      <c r="W235" s="4"/>
      <c r="X235" s="4"/>
      <c r="Y235" s="4"/>
      <c r="Z235" s="4"/>
    </row>
    <row r="236" spans="1:26" s="7" customFormat="1" ht="15.75">
      <c r="A236" s="27"/>
      <c r="B236" s="26"/>
      <c r="C236" s="28"/>
      <c r="D236" s="28"/>
      <c r="E236" s="28">
        <v>542220029</v>
      </c>
      <c r="F236" s="28"/>
      <c r="G236" s="83" t="s">
        <v>104</v>
      </c>
      <c r="H236" s="15" t="s">
        <v>184</v>
      </c>
      <c r="I236" s="13">
        <v>0</v>
      </c>
      <c r="J236" s="13"/>
      <c r="K236" s="116"/>
      <c r="L236" s="116"/>
      <c r="M236" s="116"/>
      <c r="T236" s="4"/>
      <c r="U236" s="99"/>
      <c r="V236" s="99"/>
      <c r="W236" s="4"/>
      <c r="X236" s="4"/>
      <c r="Y236" s="4"/>
      <c r="Z236" s="4"/>
    </row>
    <row r="237" spans="1:26" s="7" customFormat="1" ht="15.75">
      <c r="A237" s="27"/>
      <c r="B237" s="26"/>
      <c r="C237" s="28"/>
      <c r="D237" s="28"/>
      <c r="E237" s="28">
        <v>542220030</v>
      </c>
      <c r="F237" s="28"/>
      <c r="G237" s="83" t="s">
        <v>104</v>
      </c>
      <c r="H237" s="15" t="s">
        <v>312</v>
      </c>
      <c r="I237" s="13">
        <v>0</v>
      </c>
      <c r="J237" s="13">
        <v>90000000</v>
      </c>
      <c r="K237" s="13">
        <v>120000000</v>
      </c>
      <c r="L237" s="13">
        <v>120000000</v>
      </c>
      <c r="M237" s="13">
        <v>120000000</v>
      </c>
      <c r="T237" s="4"/>
      <c r="U237" s="99"/>
      <c r="V237" s="99"/>
      <c r="W237" s="4"/>
      <c r="X237" s="4"/>
      <c r="Y237" s="4"/>
      <c r="Z237" s="4"/>
    </row>
    <row r="238" spans="1:26" s="7" customFormat="1" ht="15.75">
      <c r="A238" s="27"/>
      <c r="B238" s="26"/>
      <c r="C238" s="28"/>
      <c r="D238" s="28"/>
      <c r="E238" s="28">
        <v>542220031</v>
      </c>
      <c r="F238" s="28"/>
      <c r="G238" s="83" t="s">
        <v>104</v>
      </c>
      <c r="H238" s="15" t="s">
        <v>350</v>
      </c>
      <c r="I238" s="13"/>
      <c r="J238" s="13"/>
      <c r="K238" s="13">
        <v>1500000000</v>
      </c>
      <c r="L238" s="13"/>
      <c r="M238" s="13"/>
      <c r="T238" s="4"/>
      <c r="U238" s="99"/>
      <c r="V238" s="99"/>
      <c r="W238" s="4"/>
      <c r="X238" s="4"/>
      <c r="Y238" s="4"/>
      <c r="Z238" s="4"/>
    </row>
    <row r="239" spans="1:26" s="7" customFormat="1" ht="15.75">
      <c r="A239" s="27"/>
      <c r="B239" s="26"/>
      <c r="C239" s="28"/>
      <c r="D239" s="28"/>
      <c r="E239" s="28">
        <v>542220000</v>
      </c>
      <c r="F239" s="28"/>
      <c r="G239" s="83" t="s">
        <v>142</v>
      </c>
      <c r="H239" s="15" t="s">
        <v>344</v>
      </c>
      <c r="I239" s="13">
        <v>22046.18</v>
      </c>
      <c r="J239" s="13"/>
      <c r="K239" s="116"/>
      <c r="L239" s="116"/>
      <c r="M239" s="116"/>
      <c r="T239" s="6"/>
      <c r="U239" s="99"/>
      <c r="V239" s="99"/>
      <c r="W239" s="4"/>
      <c r="X239" s="4"/>
      <c r="Y239" s="4"/>
      <c r="Z239" s="4"/>
    </row>
    <row r="240" spans="1:26" s="7" customFormat="1" ht="28.5">
      <c r="A240" s="27"/>
      <c r="B240" s="26"/>
      <c r="C240" s="28"/>
      <c r="D240" s="28"/>
      <c r="E240" s="28"/>
      <c r="F240" s="28"/>
      <c r="G240" s="83" t="s">
        <v>351</v>
      </c>
      <c r="H240" s="15" t="s">
        <v>352</v>
      </c>
      <c r="I240" s="13"/>
      <c r="J240" s="13"/>
      <c r="K240" s="13">
        <v>1000000</v>
      </c>
      <c r="L240" s="13">
        <v>2000000</v>
      </c>
      <c r="M240" s="13">
        <v>2000000</v>
      </c>
      <c r="U240" s="99"/>
      <c r="V240" s="99"/>
      <c r="W240" s="4"/>
      <c r="X240" s="4"/>
      <c r="Y240" s="4"/>
      <c r="Z240" s="4"/>
    </row>
    <row r="241" spans="1:26" s="7" customFormat="1" ht="15.75">
      <c r="A241" s="27"/>
      <c r="B241" s="26"/>
      <c r="C241" s="28"/>
      <c r="D241" s="28"/>
      <c r="E241" s="28"/>
      <c r="F241" s="28"/>
      <c r="G241" s="83" t="s">
        <v>315</v>
      </c>
      <c r="H241" s="15" t="s">
        <v>366</v>
      </c>
      <c r="I241" s="13"/>
      <c r="J241" s="13"/>
      <c r="K241" s="13">
        <v>44000</v>
      </c>
      <c r="L241" s="13">
        <v>44000</v>
      </c>
      <c r="M241" s="13">
        <v>44000</v>
      </c>
      <c r="T241" s="6"/>
      <c r="U241" s="99"/>
      <c r="V241" s="99"/>
      <c r="W241" s="4"/>
      <c r="X241" s="4"/>
      <c r="Y241" s="4"/>
      <c r="Z241" s="4"/>
    </row>
    <row r="242" spans="1:26" s="7" customFormat="1" ht="15.75">
      <c r="A242" s="27"/>
      <c r="B242" s="26"/>
      <c r="C242" s="28"/>
      <c r="D242" s="28"/>
      <c r="E242" s="28"/>
      <c r="F242" s="28"/>
      <c r="G242" s="83" t="s">
        <v>211</v>
      </c>
      <c r="H242" s="15" t="s">
        <v>206</v>
      </c>
      <c r="I242" s="13"/>
      <c r="J242" s="13"/>
      <c r="K242" s="116"/>
      <c r="L242" s="116"/>
      <c r="M242" s="116"/>
      <c r="T242" s="4"/>
      <c r="U242" s="99"/>
      <c r="V242" s="99"/>
      <c r="W242" s="4"/>
      <c r="X242" s="4"/>
      <c r="Y242" s="4"/>
      <c r="Z242" s="4"/>
    </row>
    <row r="243" spans="1:26" s="7" customFormat="1" ht="15.75">
      <c r="A243" s="27"/>
      <c r="B243" s="26"/>
      <c r="C243" s="28"/>
      <c r="D243" s="28"/>
      <c r="E243" s="28"/>
      <c r="F243" s="28"/>
      <c r="G243" s="85" t="s">
        <v>198</v>
      </c>
      <c r="H243" s="15" t="s">
        <v>314</v>
      </c>
      <c r="I243" s="13"/>
      <c r="J243" s="13">
        <v>2140000</v>
      </c>
      <c r="K243" s="116"/>
      <c r="L243" s="116"/>
      <c r="M243" s="116"/>
      <c r="T243" s="4"/>
      <c r="U243" s="99"/>
      <c r="V243" s="99"/>
      <c r="W243" s="4"/>
      <c r="X243" s="4"/>
      <c r="Y243" s="4"/>
      <c r="Z243" s="4"/>
    </row>
    <row r="244" spans="1:26" s="7" customFormat="1" ht="25.5">
      <c r="A244" s="27"/>
      <c r="B244" s="26"/>
      <c r="C244" s="28"/>
      <c r="D244" s="28"/>
      <c r="E244" s="28"/>
      <c r="F244" s="28"/>
      <c r="G244" s="85" t="s">
        <v>313</v>
      </c>
      <c r="H244" s="15" t="s">
        <v>272</v>
      </c>
      <c r="I244" s="13"/>
      <c r="J244" s="13">
        <v>4666667</v>
      </c>
      <c r="K244" s="13">
        <v>4666667</v>
      </c>
      <c r="L244" s="13">
        <v>4666667</v>
      </c>
      <c r="M244" s="13">
        <v>23423202</v>
      </c>
      <c r="T244" s="4"/>
      <c r="U244" s="99"/>
      <c r="V244" s="99"/>
      <c r="W244" s="4"/>
      <c r="X244" s="4"/>
      <c r="Y244" s="4"/>
      <c r="Z244" s="4"/>
    </row>
    <row r="245" spans="1:26" s="7" customFormat="1" ht="15.75">
      <c r="A245" s="27"/>
      <c r="B245" s="26"/>
      <c r="C245" s="28"/>
      <c r="D245" s="28"/>
      <c r="E245" s="28">
        <v>542220000</v>
      </c>
      <c r="F245" s="28"/>
      <c r="G245" s="83" t="s">
        <v>296</v>
      </c>
      <c r="H245" s="15" t="s">
        <v>297</v>
      </c>
      <c r="I245" s="13">
        <v>2000000</v>
      </c>
      <c r="J245" s="13"/>
      <c r="K245" s="116"/>
      <c r="L245" s="116"/>
      <c r="M245" s="116"/>
      <c r="T245" s="4"/>
      <c r="U245" s="99"/>
      <c r="V245" s="99"/>
      <c r="W245" s="4"/>
      <c r="X245" s="4"/>
      <c r="Y245" s="4"/>
      <c r="Z245" s="4"/>
    </row>
    <row r="246" spans="1:22" s="4" customFormat="1" ht="28.5">
      <c r="A246" s="26"/>
      <c r="B246" s="27"/>
      <c r="C246" s="50"/>
      <c r="D246" s="28">
        <v>5424</v>
      </c>
      <c r="E246" s="28"/>
      <c r="F246" s="28"/>
      <c r="G246" s="84"/>
      <c r="H246" s="15" t="s">
        <v>67</v>
      </c>
      <c r="I246" s="13">
        <f>SUM(I247:I248)</f>
        <v>9680195.65</v>
      </c>
      <c r="J246" s="13">
        <f>SUM(J247:J248)</f>
        <v>44000</v>
      </c>
      <c r="K246" s="13">
        <f>SUM(K247:K248)</f>
        <v>0</v>
      </c>
      <c r="L246" s="13">
        <f>SUM(L247:L248)</f>
        <v>0</v>
      </c>
      <c r="M246" s="13">
        <f>SUM(M247:M248)</f>
        <v>0</v>
      </c>
      <c r="U246" s="99"/>
      <c r="V246" s="99"/>
    </row>
    <row r="247" spans="1:22" s="4" customFormat="1" ht="15">
      <c r="A247" s="26"/>
      <c r="B247" s="27"/>
      <c r="C247" s="50"/>
      <c r="D247" s="28"/>
      <c r="E247" s="28"/>
      <c r="F247" s="28"/>
      <c r="G247" s="84"/>
      <c r="H247" s="15" t="s">
        <v>345</v>
      </c>
      <c r="I247" s="13">
        <v>9680195.65</v>
      </c>
      <c r="J247" s="13"/>
      <c r="K247" s="116"/>
      <c r="L247" s="116"/>
      <c r="M247" s="116"/>
      <c r="U247" s="99"/>
      <c r="V247" s="99"/>
    </row>
    <row r="248" spans="1:26" s="7" customFormat="1" ht="15.75">
      <c r="A248" s="27"/>
      <c r="B248" s="26"/>
      <c r="C248" s="28"/>
      <c r="D248" s="28"/>
      <c r="E248" s="28"/>
      <c r="F248" s="28"/>
      <c r="G248" s="83" t="s">
        <v>315</v>
      </c>
      <c r="H248" s="15" t="s">
        <v>316</v>
      </c>
      <c r="I248" s="116"/>
      <c r="J248" s="13">
        <v>44000</v>
      </c>
      <c r="K248" s="116"/>
      <c r="L248" s="116"/>
      <c r="M248" s="116"/>
      <c r="T248" s="4"/>
      <c r="U248" s="99"/>
      <c r="V248" s="99"/>
      <c r="W248" s="4"/>
      <c r="X248" s="4"/>
      <c r="Y248" s="4"/>
      <c r="Z248" s="4"/>
    </row>
    <row r="249" spans="1:22" s="4" customFormat="1" ht="28.5">
      <c r="A249" s="26"/>
      <c r="B249" s="27"/>
      <c r="C249" s="50">
        <v>544</v>
      </c>
      <c r="D249" s="50"/>
      <c r="E249" s="50"/>
      <c r="F249" s="50"/>
      <c r="G249" s="84"/>
      <c r="H249" s="29" t="s">
        <v>25</v>
      </c>
      <c r="I249" s="13">
        <f>+I250+I292+I298</f>
        <v>4179143458.66</v>
      </c>
      <c r="J249" s="13">
        <f>+J250+J292+J298</f>
        <v>3185798687.46</v>
      </c>
      <c r="K249" s="13">
        <f>+K250+K292+K298</f>
        <v>2694965448.19</v>
      </c>
      <c r="L249" s="13">
        <f>+L250+L292+L298</f>
        <v>5798279094.63</v>
      </c>
      <c r="M249" s="13">
        <f>+M250+M292+M298</f>
        <v>5104321767.85</v>
      </c>
      <c r="U249" s="99"/>
      <c r="V249" s="99"/>
    </row>
    <row r="250" spans="1:22" s="4" customFormat="1" ht="28.5">
      <c r="A250" s="26"/>
      <c r="B250" s="27"/>
      <c r="C250" s="50"/>
      <c r="D250" s="28">
        <v>5443</v>
      </c>
      <c r="E250" s="28"/>
      <c r="F250" s="28"/>
      <c r="G250" s="84"/>
      <c r="H250" s="15" t="s">
        <v>67</v>
      </c>
      <c r="I250" s="13">
        <f>SUM(I251:I291)</f>
        <v>4165151303.11</v>
      </c>
      <c r="J250" s="13">
        <f>SUM(J251:J291)</f>
        <v>3177924825.46</v>
      </c>
      <c r="K250" s="13">
        <f>SUM(K251:K291)</f>
        <v>2686328168.19</v>
      </c>
      <c r="L250" s="13">
        <f>SUM(L251:L291)</f>
        <v>5789625401.63</v>
      </c>
      <c r="M250" s="13">
        <f>SUM(M251:M291)</f>
        <v>5095644767.85</v>
      </c>
      <c r="U250" s="99"/>
      <c r="V250" s="99"/>
    </row>
    <row r="251" spans="1:22" s="4" customFormat="1" ht="28.5">
      <c r="A251" s="26"/>
      <c r="B251" s="27"/>
      <c r="C251" s="50"/>
      <c r="D251" s="28"/>
      <c r="E251" s="28">
        <v>544320000</v>
      </c>
      <c r="F251" s="28"/>
      <c r="G251" s="83" t="s">
        <v>112</v>
      </c>
      <c r="H251" s="15" t="s">
        <v>199</v>
      </c>
      <c r="I251" s="13">
        <v>0</v>
      </c>
      <c r="J251" s="13"/>
      <c r="K251" s="13"/>
      <c r="L251" s="13"/>
      <c r="M251" s="13"/>
      <c r="U251" s="99"/>
      <c r="V251" s="99"/>
    </row>
    <row r="252" spans="1:22" s="4" customFormat="1" ht="15">
      <c r="A252" s="26"/>
      <c r="B252" s="27"/>
      <c r="C252" s="50"/>
      <c r="D252" s="28"/>
      <c r="E252" s="28">
        <v>544320000</v>
      </c>
      <c r="F252" s="28"/>
      <c r="G252" s="83" t="s">
        <v>113</v>
      </c>
      <c r="H252" s="15" t="s">
        <v>299</v>
      </c>
      <c r="I252" s="13">
        <v>0</v>
      </c>
      <c r="J252" s="13"/>
      <c r="K252" s="13"/>
      <c r="L252" s="13"/>
      <c r="M252" s="13"/>
      <c r="U252" s="99"/>
      <c r="V252" s="99"/>
    </row>
    <row r="253" spans="1:22" s="4" customFormat="1" ht="15">
      <c r="A253" s="26"/>
      <c r="B253" s="27"/>
      <c r="C253" s="50"/>
      <c r="D253" s="28"/>
      <c r="E253" s="28">
        <v>544320000</v>
      </c>
      <c r="F253" s="28"/>
      <c r="G253" s="83" t="s">
        <v>175</v>
      </c>
      <c r="H253" s="15" t="s">
        <v>244</v>
      </c>
      <c r="I253" s="13">
        <v>0</v>
      </c>
      <c r="J253" s="13"/>
      <c r="K253" s="13"/>
      <c r="L253" s="13"/>
      <c r="M253" s="13"/>
      <c r="U253" s="99"/>
      <c r="V253" s="99"/>
    </row>
    <row r="254" spans="1:22" s="4" customFormat="1" ht="15">
      <c r="A254" s="26"/>
      <c r="B254" s="27"/>
      <c r="C254" s="50"/>
      <c r="D254" s="28"/>
      <c r="E254" s="28">
        <v>544320003</v>
      </c>
      <c r="F254" s="28"/>
      <c r="G254" s="84" t="s">
        <v>104</v>
      </c>
      <c r="H254" s="15" t="s">
        <v>160</v>
      </c>
      <c r="I254" s="13">
        <v>0</v>
      </c>
      <c r="J254" s="13"/>
      <c r="K254" s="13"/>
      <c r="L254" s="13"/>
      <c r="M254" s="13"/>
      <c r="U254" s="99"/>
      <c r="V254" s="99"/>
    </row>
    <row r="255" spans="1:22" s="4" customFormat="1" ht="15">
      <c r="A255" s="26"/>
      <c r="B255" s="27"/>
      <c r="C255" s="50"/>
      <c r="D255" s="28"/>
      <c r="E255" s="28">
        <v>544320005</v>
      </c>
      <c r="F255" s="28"/>
      <c r="G255" s="84" t="s">
        <v>104</v>
      </c>
      <c r="H255" s="15" t="s">
        <v>161</v>
      </c>
      <c r="I255" s="13">
        <v>0</v>
      </c>
      <c r="J255" s="13"/>
      <c r="K255" s="13"/>
      <c r="L255" s="13"/>
      <c r="M255" s="13"/>
      <c r="U255" s="99"/>
      <c r="V255" s="99"/>
    </row>
    <row r="256" spans="1:22" s="4" customFormat="1" ht="15">
      <c r="A256" s="26"/>
      <c r="B256" s="27"/>
      <c r="C256" s="50"/>
      <c r="D256" s="28"/>
      <c r="E256" s="28">
        <v>544320010</v>
      </c>
      <c r="F256" s="28"/>
      <c r="G256" s="84" t="s">
        <v>104</v>
      </c>
      <c r="H256" s="15" t="s">
        <v>317</v>
      </c>
      <c r="I256" s="13">
        <v>32496900.21</v>
      </c>
      <c r="J256" s="13">
        <v>36958685.72</v>
      </c>
      <c r="K256" s="13">
        <v>36958685.72</v>
      </c>
      <c r="L256" s="13">
        <v>36958685.72</v>
      </c>
      <c r="M256" s="13">
        <v>36958685.7</v>
      </c>
      <c r="U256" s="99"/>
      <c r="V256" s="99"/>
    </row>
    <row r="257" spans="1:22" s="4" customFormat="1" ht="15">
      <c r="A257" s="26"/>
      <c r="B257" s="27"/>
      <c r="C257" s="50"/>
      <c r="D257" s="28"/>
      <c r="E257" s="28" t="s">
        <v>85</v>
      </c>
      <c r="F257" s="28" t="s">
        <v>86</v>
      </c>
      <c r="G257" s="84" t="s">
        <v>104</v>
      </c>
      <c r="H257" s="15" t="s">
        <v>87</v>
      </c>
      <c r="I257" s="13">
        <v>55447437.31</v>
      </c>
      <c r="J257" s="13"/>
      <c r="K257" s="13"/>
      <c r="L257" s="13"/>
      <c r="M257" s="13"/>
      <c r="U257" s="99"/>
      <c r="V257" s="99"/>
    </row>
    <row r="258" spans="1:22" s="4" customFormat="1" ht="15">
      <c r="A258" s="26"/>
      <c r="B258" s="27"/>
      <c r="C258" s="50"/>
      <c r="D258" s="28"/>
      <c r="E258" s="28" t="s">
        <v>88</v>
      </c>
      <c r="F258" s="28" t="s">
        <v>86</v>
      </c>
      <c r="G258" s="84" t="s">
        <v>104</v>
      </c>
      <c r="H258" s="15" t="s">
        <v>89</v>
      </c>
      <c r="I258" s="13">
        <v>0</v>
      </c>
      <c r="J258" s="13"/>
      <c r="K258" s="13"/>
      <c r="L258" s="13"/>
      <c r="M258" s="13"/>
      <c r="U258" s="99"/>
      <c r="V258" s="99"/>
    </row>
    <row r="259" spans="1:22" s="4" customFormat="1" ht="15">
      <c r="A259" s="26"/>
      <c r="B259" s="27"/>
      <c r="C259" s="50"/>
      <c r="D259" s="28"/>
      <c r="E259" s="28" t="s">
        <v>88</v>
      </c>
      <c r="F259" s="28" t="s">
        <v>86</v>
      </c>
      <c r="G259" s="84" t="s">
        <v>104</v>
      </c>
      <c r="H259" s="15" t="s">
        <v>90</v>
      </c>
      <c r="I259" s="13">
        <v>0</v>
      </c>
      <c r="J259" s="13"/>
      <c r="K259" s="116"/>
      <c r="L259" s="116"/>
      <c r="M259" s="116"/>
      <c r="U259" s="99"/>
      <c r="V259" s="99"/>
    </row>
    <row r="260" spans="1:22" s="4" customFormat="1" ht="15">
      <c r="A260" s="26"/>
      <c r="B260" s="27"/>
      <c r="C260" s="50"/>
      <c r="D260" s="28"/>
      <c r="E260" s="28">
        <v>544320020</v>
      </c>
      <c r="F260" s="28" t="s">
        <v>86</v>
      </c>
      <c r="G260" s="84" t="s">
        <v>104</v>
      </c>
      <c r="H260" s="15" t="s">
        <v>319</v>
      </c>
      <c r="I260" s="116"/>
      <c r="J260" s="13"/>
      <c r="K260" s="116"/>
      <c r="L260" s="13">
        <v>2340000000</v>
      </c>
      <c r="M260" s="13">
        <v>2340000000</v>
      </c>
      <c r="U260" s="99"/>
      <c r="V260" s="99"/>
    </row>
    <row r="261" spans="1:22" s="4" customFormat="1" ht="15">
      <c r="A261" s="26"/>
      <c r="B261" s="27"/>
      <c r="C261" s="50"/>
      <c r="D261" s="28"/>
      <c r="E261" s="28" t="s">
        <v>91</v>
      </c>
      <c r="F261" s="28" t="s">
        <v>86</v>
      </c>
      <c r="G261" s="84" t="s">
        <v>104</v>
      </c>
      <c r="H261" s="15" t="s">
        <v>92</v>
      </c>
      <c r="I261" s="13">
        <v>39202230</v>
      </c>
      <c r="J261" s="13"/>
      <c r="K261" s="116"/>
      <c r="L261" s="116"/>
      <c r="M261" s="116"/>
      <c r="U261" s="99"/>
      <c r="V261" s="99"/>
    </row>
    <row r="262" spans="1:22" s="4" customFormat="1" ht="15">
      <c r="A262" s="26"/>
      <c r="B262" s="27"/>
      <c r="C262" s="50"/>
      <c r="D262" s="28"/>
      <c r="E262" s="28" t="s">
        <v>91</v>
      </c>
      <c r="F262" s="28" t="s">
        <v>86</v>
      </c>
      <c r="G262" s="84" t="s">
        <v>104</v>
      </c>
      <c r="H262" s="15" t="s">
        <v>93</v>
      </c>
      <c r="I262" s="13">
        <v>0</v>
      </c>
      <c r="J262" s="13"/>
      <c r="K262" s="116"/>
      <c r="L262" s="116"/>
      <c r="M262" s="116"/>
      <c r="U262" s="99"/>
      <c r="V262" s="99"/>
    </row>
    <row r="263" spans="1:22" s="4" customFormat="1" ht="15">
      <c r="A263" s="26"/>
      <c r="B263" s="27"/>
      <c r="C263" s="50"/>
      <c r="D263" s="28"/>
      <c r="E263" s="28" t="s">
        <v>173</v>
      </c>
      <c r="F263" s="28"/>
      <c r="G263" s="84" t="s">
        <v>104</v>
      </c>
      <c r="H263" s="15" t="s">
        <v>174</v>
      </c>
      <c r="I263" s="13">
        <v>145219955.54</v>
      </c>
      <c r="J263" s="13"/>
      <c r="K263" s="116"/>
      <c r="L263" s="116"/>
      <c r="M263" s="116"/>
      <c r="U263" s="99"/>
      <c r="V263" s="99"/>
    </row>
    <row r="264" spans="1:22" s="4" customFormat="1" ht="15">
      <c r="A264" s="26"/>
      <c r="B264" s="27"/>
      <c r="C264" s="50"/>
      <c r="D264" s="28"/>
      <c r="E264" s="28">
        <v>544320023</v>
      </c>
      <c r="F264" s="28"/>
      <c r="G264" s="84" t="s">
        <v>104</v>
      </c>
      <c r="H264" s="15" t="s">
        <v>320</v>
      </c>
      <c r="I264" s="116"/>
      <c r="J264" s="13">
        <v>39000000</v>
      </c>
      <c r="K264" s="13">
        <v>78000000</v>
      </c>
      <c r="L264" s="13">
        <v>78000000</v>
      </c>
      <c r="M264" s="13">
        <v>78000000</v>
      </c>
      <c r="U264" s="99"/>
      <c r="V264" s="99"/>
    </row>
    <row r="265" spans="1:22" s="4" customFormat="1" ht="15">
      <c r="A265" s="26"/>
      <c r="B265" s="27"/>
      <c r="C265" s="50"/>
      <c r="D265" s="28"/>
      <c r="E265" s="28">
        <v>544320026</v>
      </c>
      <c r="F265" s="28"/>
      <c r="G265" s="84" t="s">
        <v>104</v>
      </c>
      <c r="H265" s="15" t="s">
        <v>162</v>
      </c>
      <c r="I265" s="13">
        <v>32000000</v>
      </c>
      <c r="J265" s="13"/>
      <c r="K265" s="116"/>
      <c r="L265" s="116"/>
      <c r="M265" s="116"/>
      <c r="U265" s="99"/>
      <c r="V265" s="99"/>
    </row>
    <row r="266" spans="1:22" s="4" customFormat="1" ht="15">
      <c r="A266" s="26"/>
      <c r="B266" s="27"/>
      <c r="C266" s="50"/>
      <c r="D266" s="28"/>
      <c r="E266" s="28">
        <v>544320028</v>
      </c>
      <c r="F266" s="28"/>
      <c r="G266" s="84" t="s">
        <v>104</v>
      </c>
      <c r="H266" s="15" t="s">
        <v>321</v>
      </c>
      <c r="I266" s="13">
        <v>0</v>
      </c>
      <c r="J266" s="13"/>
      <c r="K266" s="116"/>
      <c r="L266" s="13">
        <v>829920000</v>
      </c>
      <c r="M266" s="116"/>
      <c r="U266" s="99"/>
      <c r="V266" s="99"/>
    </row>
    <row r="267" spans="1:22" s="4" customFormat="1" ht="15">
      <c r="A267" s="26"/>
      <c r="B267" s="27"/>
      <c r="C267" s="50"/>
      <c r="D267" s="28"/>
      <c r="E267" s="28" t="s">
        <v>100</v>
      </c>
      <c r="F267" s="28" t="s">
        <v>86</v>
      </c>
      <c r="G267" s="84" t="s">
        <v>104</v>
      </c>
      <c r="H267" s="15" t="s">
        <v>101</v>
      </c>
      <c r="I267" s="13">
        <v>84705882.36</v>
      </c>
      <c r="J267" s="13">
        <v>84705882.3</v>
      </c>
      <c r="K267" s="116"/>
      <c r="L267" s="116"/>
      <c r="M267" s="116"/>
      <c r="U267" s="99"/>
      <c r="V267" s="99"/>
    </row>
    <row r="268" spans="1:22" s="4" customFormat="1" ht="15">
      <c r="A268" s="26"/>
      <c r="B268" s="27"/>
      <c r="C268" s="50"/>
      <c r="D268" s="28"/>
      <c r="E268" s="28" t="s">
        <v>96</v>
      </c>
      <c r="F268" s="28" t="s">
        <v>86</v>
      </c>
      <c r="G268" s="84" t="s">
        <v>104</v>
      </c>
      <c r="H268" s="15" t="s">
        <v>97</v>
      </c>
      <c r="I268" s="13">
        <v>62423125.1</v>
      </c>
      <c r="J268" s="13">
        <v>36805475.15</v>
      </c>
      <c r="K268" s="13">
        <v>36805475.15</v>
      </c>
      <c r="L268" s="13">
        <v>36805475.15</v>
      </c>
      <c r="M268" s="13">
        <v>36805475.15</v>
      </c>
      <c r="U268" s="99"/>
      <c r="V268" s="99"/>
    </row>
    <row r="269" spans="1:22" s="4" customFormat="1" ht="15">
      <c r="A269" s="26"/>
      <c r="B269" s="27"/>
      <c r="C269" s="50"/>
      <c r="D269" s="28"/>
      <c r="E269" s="28" t="s">
        <v>94</v>
      </c>
      <c r="F269" s="28" t="s">
        <v>86</v>
      </c>
      <c r="G269" s="84" t="s">
        <v>104</v>
      </c>
      <c r="H269" s="15" t="s">
        <v>95</v>
      </c>
      <c r="I269" s="13">
        <v>76115899.9</v>
      </c>
      <c r="J269" s="13"/>
      <c r="K269" s="116"/>
      <c r="L269" s="116"/>
      <c r="M269" s="116"/>
      <c r="U269" s="99"/>
      <c r="V269" s="99"/>
    </row>
    <row r="270" spans="1:22" s="4" customFormat="1" ht="15">
      <c r="A270" s="26"/>
      <c r="B270" s="27"/>
      <c r="C270" s="50"/>
      <c r="D270" s="28"/>
      <c r="E270" s="28" t="s">
        <v>98</v>
      </c>
      <c r="F270" s="28" t="s">
        <v>86</v>
      </c>
      <c r="G270" s="84" t="s">
        <v>104</v>
      </c>
      <c r="H270" s="15" t="s">
        <v>99</v>
      </c>
      <c r="I270" s="13">
        <v>460818944.95</v>
      </c>
      <c r="J270" s="13">
        <v>217484258.78</v>
      </c>
      <c r="K270" s="13">
        <v>217484258.78</v>
      </c>
      <c r="L270" s="13">
        <v>179193349.76</v>
      </c>
      <c r="M270" s="13">
        <v>150122716</v>
      </c>
      <c r="U270" s="99"/>
      <c r="V270" s="99"/>
    </row>
    <row r="271" spans="1:22" s="4" customFormat="1" ht="15">
      <c r="A271" s="26"/>
      <c r="B271" s="27"/>
      <c r="C271" s="50"/>
      <c r="D271" s="28"/>
      <c r="E271" s="28" t="s">
        <v>185</v>
      </c>
      <c r="F271" s="28"/>
      <c r="G271" s="83" t="s">
        <v>104</v>
      </c>
      <c r="H271" s="15" t="s">
        <v>187</v>
      </c>
      <c r="I271" s="13">
        <v>1580669333.44</v>
      </c>
      <c r="J271" s="13">
        <v>805999999.97</v>
      </c>
      <c r="K271" s="116"/>
      <c r="L271" s="116"/>
      <c r="M271" s="116"/>
      <c r="U271" s="99"/>
      <c r="V271" s="99"/>
    </row>
    <row r="272" spans="1:22" s="4" customFormat="1" ht="15">
      <c r="A272" s="26"/>
      <c r="B272" s="27"/>
      <c r="C272" s="50"/>
      <c r="D272" s="28"/>
      <c r="E272" s="28">
        <v>544320016</v>
      </c>
      <c r="F272" s="28"/>
      <c r="G272" s="83" t="s">
        <v>104</v>
      </c>
      <c r="H272" s="15" t="s">
        <v>188</v>
      </c>
      <c r="I272" s="13">
        <v>1078014795.63</v>
      </c>
      <c r="J272" s="13">
        <v>1110942857.54</v>
      </c>
      <c r="K272" s="13">
        <v>1110942857.54</v>
      </c>
      <c r="L272" s="116"/>
      <c r="M272" s="116"/>
      <c r="U272" s="99"/>
      <c r="V272" s="99"/>
    </row>
    <row r="273" spans="1:22" s="4" customFormat="1" ht="15">
      <c r="A273" s="26"/>
      <c r="B273" s="27"/>
      <c r="C273" s="50"/>
      <c r="D273" s="28"/>
      <c r="E273" s="28" t="s">
        <v>186</v>
      </c>
      <c r="F273" s="28"/>
      <c r="G273" s="83" t="s">
        <v>104</v>
      </c>
      <c r="H273" s="15" t="s">
        <v>242</v>
      </c>
      <c r="I273" s="13">
        <v>0</v>
      </c>
      <c r="J273" s="13"/>
      <c r="K273" s="116"/>
      <c r="L273" s="116"/>
      <c r="M273" s="116"/>
      <c r="U273" s="99"/>
      <c r="V273" s="99"/>
    </row>
    <row r="274" spans="1:22" s="4" customFormat="1" ht="15">
      <c r="A274" s="26"/>
      <c r="B274" s="27"/>
      <c r="C274" s="50"/>
      <c r="D274" s="28"/>
      <c r="E274" s="28" t="s">
        <v>102</v>
      </c>
      <c r="F274" s="28" t="s">
        <v>86</v>
      </c>
      <c r="G274" s="84" t="s">
        <v>104</v>
      </c>
      <c r="H274" s="15" t="s">
        <v>84</v>
      </c>
      <c r="I274" s="13">
        <v>3612977.23</v>
      </c>
      <c r="J274" s="13"/>
      <c r="K274" s="116"/>
      <c r="L274" s="116"/>
      <c r="M274" s="116"/>
      <c r="U274" s="99"/>
      <c r="V274" s="99"/>
    </row>
    <row r="275" spans="1:22" s="4" customFormat="1" ht="15">
      <c r="A275" s="26"/>
      <c r="B275" s="27"/>
      <c r="C275" s="50"/>
      <c r="D275" s="28"/>
      <c r="E275" s="28" t="s">
        <v>204</v>
      </c>
      <c r="F275" s="28" t="s">
        <v>86</v>
      </c>
      <c r="G275" s="84" t="s">
        <v>104</v>
      </c>
      <c r="H275" s="15" t="s">
        <v>243</v>
      </c>
      <c r="I275" s="13">
        <v>200000000</v>
      </c>
      <c r="J275" s="13"/>
      <c r="K275" s="116"/>
      <c r="L275" s="116"/>
      <c r="M275" s="116"/>
      <c r="U275" s="99"/>
      <c r="V275" s="99"/>
    </row>
    <row r="276" spans="1:22" s="4" customFormat="1" ht="15">
      <c r="A276" s="26"/>
      <c r="B276" s="27"/>
      <c r="C276" s="50"/>
      <c r="D276" s="28"/>
      <c r="E276" s="28">
        <v>544320017</v>
      </c>
      <c r="F276" s="28"/>
      <c r="G276" s="84" t="s">
        <v>104</v>
      </c>
      <c r="H276" s="15" t="s">
        <v>251</v>
      </c>
      <c r="I276" s="13">
        <v>100000000</v>
      </c>
      <c r="J276" s="13">
        <v>200000000</v>
      </c>
      <c r="K276" s="13">
        <v>200000000</v>
      </c>
      <c r="L276" s="13">
        <v>200000000</v>
      </c>
      <c r="M276" s="13">
        <v>200000000</v>
      </c>
      <c r="U276" s="99"/>
      <c r="V276" s="99"/>
    </row>
    <row r="277" spans="1:22" s="4" customFormat="1" ht="15">
      <c r="A277" s="26"/>
      <c r="B277" s="27"/>
      <c r="C277" s="50"/>
      <c r="D277" s="28"/>
      <c r="E277" s="28">
        <v>544320017</v>
      </c>
      <c r="F277" s="28"/>
      <c r="G277" s="84" t="s">
        <v>104</v>
      </c>
      <c r="H277" s="15" t="s">
        <v>318</v>
      </c>
      <c r="I277" s="116"/>
      <c r="J277" s="13"/>
      <c r="K277" s="116"/>
      <c r="L277" s="13">
        <v>1000000000</v>
      </c>
      <c r="M277" s="116"/>
      <c r="U277" s="99"/>
      <c r="V277" s="99"/>
    </row>
    <row r="278" spans="1:22" s="4" customFormat="1" ht="15">
      <c r="A278" s="26"/>
      <c r="B278" s="27"/>
      <c r="C278" s="50"/>
      <c r="D278" s="28"/>
      <c r="E278" s="28">
        <v>544320018</v>
      </c>
      <c r="F278" s="28"/>
      <c r="G278" s="84" t="s">
        <v>104</v>
      </c>
      <c r="H278" s="15" t="s">
        <v>252</v>
      </c>
      <c r="I278" s="116"/>
      <c r="J278" s="13">
        <v>390000000</v>
      </c>
      <c r="K278" s="13">
        <v>390000000</v>
      </c>
      <c r="L278" s="116"/>
      <c r="M278" s="116"/>
      <c r="U278" s="99"/>
      <c r="V278" s="99"/>
    </row>
    <row r="279" spans="1:22" s="4" customFormat="1" ht="15">
      <c r="A279" s="26"/>
      <c r="B279" s="27"/>
      <c r="C279" s="50"/>
      <c r="D279" s="28"/>
      <c r="E279" s="28">
        <v>544320040</v>
      </c>
      <c r="F279" s="28"/>
      <c r="G279" s="84" t="s">
        <v>104</v>
      </c>
      <c r="H279" s="15" t="s">
        <v>353</v>
      </c>
      <c r="I279" s="116"/>
      <c r="J279" s="13"/>
      <c r="K279" s="13">
        <v>150000000</v>
      </c>
      <c r="L279" s="13">
        <v>150000000</v>
      </c>
      <c r="M279" s="13">
        <v>150000000</v>
      </c>
      <c r="U279" s="99"/>
      <c r="V279" s="99"/>
    </row>
    <row r="280" spans="1:22" s="4" customFormat="1" ht="15">
      <c r="A280" s="26"/>
      <c r="B280" s="27"/>
      <c r="C280" s="50"/>
      <c r="D280" s="28"/>
      <c r="E280" s="28">
        <v>544320041</v>
      </c>
      <c r="F280" s="28"/>
      <c r="G280" s="84" t="s">
        <v>104</v>
      </c>
      <c r="H280" s="15" t="s">
        <v>354</v>
      </c>
      <c r="I280" s="116"/>
      <c r="J280" s="13"/>
      <c r="K280" s="13"/>
      <c r="L280" s="13">
        <v>500000000</v>
      </c>
      <c r="M280" s="13">
        <v>500000000</v>
      </c>
      <c r="U280" s="99"/>
      <c r="V280" s="99"/>
    </row>
    <row r="281" spans="1:22" s="4" customFormat="1" ht="15">
      <c r="A281" s="26"/>
      <c r="B281" s="27"/>
      <c r="C281" s="50"/>
      <c r="D281" s="28"/>
      <c r="E281" s="28">
        <v>544320042</v>
      </c>
      <c r="F281" s="28"/>
      <c r="G281" s="84" t="s">
        <v>104</v>
      </c>
      <c r="H281" s="15" t="s">
        <v>355</v>
      </c>
      <c r="I281" s="116"/>
      <c r="J281" s="13"/>
      <c r="K281" s="13">
        <v>234000000</v>
      </c>
      <c r="L281" s="13">
        <v>234000000</v>
      </c>
      <c r="M281" s="13">
        <v>1404000000</v>
      </c>
      <c r="U281" s="99"/>
      <c r="V281" s="99"/>
    </row>
    <row r="282" spans="1:22" s="4" customFormat="1" ht="16.5" customHeight="1">
      <c r="A282" s="26"/>
      <c r="B282" s="27"/>
      <c r="C282" s="50"/>
      <c r="D282" s="28"/>
      <c r="E282" s="28">
        <v>544320099</v>
      </c>
      <c r="F282" s="28"/>
      <c r="G282" s="84" t="s">
        <v>104</v>
      </c>
      <c r="H282" s="15" t="s">
        <v>241</v>
      </c>
      <c r="I282" s="13">
        <v>53398627.7</v>
      </c>
      <c r="J282" s="13">
        <v>52700000</v>
      </c>
      <c r="K282" s="13">
        <v>52700000</v>
      </c>
      <c r="L282" s="13">
        <v>48200000</v>
      </c>
      <c r="M282" s="13">
        <v>43600000</v>
      </c>
      <c r="U282" s="99"/>
      <c r="V282" s="99"/>
    </row>
    <row r="283" spans="1:22" s="4" customFormat="1" ht="15">
      <c r="A283" s="26"/>
      <c r="B283" s="27"/>
      <c r="C283" s="50"/>
      <c r="D283" s="28"/>
      <c r="E283" s="28">
        <v>544320099</v>
      </c>
      <c r="F283" s="28"/>
      <c r="G283" s="84" t="s">
        <v>104</v>
      </c>
      <c r="H283" s="15" t="s">
        <v>239</v>
      </c>
      <c r="I283" s="13">
        <v>37692307.72</v>
      </c>
      <c r="J283" s="13">
        <v>37693000</v>
      </c>
      <c r="K283" s="13">
        <v>37693000</v>
      </c>
      <c r="L283" s="13">
        <v>37693000</v>
      </c>
      <c r="M283" s="13">
        <v>37693000</v>
      </c>
      <c r="U283" s="99"/>
      <c r="V283" s="99"/>
    </row>
    <row r="284" spans="1:22" s="4" customFormat="1" ht="15">
      <c r="A284" s="26"/>
      <c r="B284" s="27"/>
      <c r="C284" s="50"/>
      <c r="D284" s="28"/>
      <c r="E284" s="28">
        <v>544320099</v>
      </c>
      <c r="F284" s="28" t="s">
        <v>105</v>
      </c>
      <c r="G284" s="84" t="s">
        <v>104</v>
      </c>
      <c r="H284" s="15" t="s">
        <v>237</v>
      </c>
      <c r="I284" s="13">
        <v>31195773.14</v>
      </c>
      <c r="J284" s="13">
        <v>31200000</v>
      </c>
      <c r="K284" s="13">
        <v>31200000</v>
      </c>
      <c r="L284" s="13">
        <v>31200000</v>
      </c>
      <c r="M284" s="13">
        <v>31200000</v>
      </c>
      <c r="U284" s="99"/>
      <c r="V284" s="99"/>
    </row>
    <row r="285" spans="1:22" s="4" customFormat="1" ht="15">
      <c r="A285" s="26"/>
      <c r="B285" s="27"/>
      <c r="C285" s="50"/>
      <c r="D285" s="28"/>
      <c r="E285" s="28">
        <v>544320099</v>
      </c>
      <c r="F285" s="28"/>
      <c r="G285" s="84" t="s">
        <v>104</v>
      </c>
      <c r="H285" s="15" t="s">
        <v>238</v>
      </c>
      <c r="I285" s="13">
        <v>49521584.07</v>
      </c>
      <c r="J285" s="13">
        <v>49700000</v>
      </c>
      <c r="K285" s="13">
        <v>25500000</v>
      </c>
      <c r="L285" s="13">
        <v>2600000</v>
      </c>
      <c r="M285" s="13">
        <v>2600000</v>
      </c>
      <c r="U285" s="99"/>
      <c r="V285" s="99"/>
    </row>
    <row r="286" spans="1:22" s="4" customFormat="1" ht="15">
      <c r="A286" s="26"/>
      <c r="B286" s="27"/>
      <c r="C286" s="50"/>
      <c r="D286" s="28"/>
      <c r="E286" s="28">
        <v>544320099</v>
      </c>
      <c r="F286" s="28"/>
      <c r="G286" s="84" t="s">
        <v>104</v>
      </c>
      <c r="H286" s="15" t="s">
        <v>240</v>
      </c>
      <c r="I286" s="13">
        <v>7867470</v>
      </c>
      <c r="J286" s="13">
        <v>7868000</v>
      </c>
      <c r="K286" s="13">
        <v>7868000</v>
      </c>
      <c r="L286" s="13">
        <v>7868000</v>
      </c>
      <c r="M286" s="13">
        <v>7868000</v>
      </c>
      <c r="U286" s="99"/>
      <c r="V286" s="99"/>
    </row>
    <row r="287" spans="1:26" s="4" customFormat="1" ht="28.5">
      <c r="A287" s="26"/>
      <c r="B287" s="27"/>
      <c r="C287" s="50"/>
      <c r="D287" s="28"/>
      <c r="E287" s="28">
        <v>544320009</v>
      </c>
      <c r="F287" s="28" t="s">
        <v>114</v>
      </c>
      <c r="G287" s="83" t="s">
        <v>113</v>
      </c>
      <c r="H287" s="15" t="s">
        <v>281</v>
      </c>
      <c r="I287" s="13">
        <v>650847.37</v>
      </c>
      <c r="J287" s="13"/>
      <c r="K287" s="116"/>
      <c r="L287" s="116"/>
      <c r="M287" s="116"/>
      <c r="T287" s="2"/>
      <c r="U287" s="93"/>
      <c r="V287" s="93"/>
      <c r="W287" s="2"/>
      <c r="X287" s="2"/>
      <c r="Y287" s="2"/>
      <c r="Z287" s="2"/>
    </row>
    <row r="288" spans="1:26" s="4" customFormat="1" ht="15">
      <c r="A288" s="26"/>
      <c r="B288" s="27"/>
      <c r="C288" s="50"/>
      <c r="D288" s="28"/>
      <c r="E288" s="28"/>
      <c r="F288" s="28" t="s">
        <v>114</v>
      </c>
      <c r="G288" s="83"/>
      <c r="H288" s="15" t="s">
        <v>377</v>
      </c>
      <c r="I288" s="13">
        <v>29635425.92</v>
      </c>
      <c r="J288" s="13">
        <v>69500000</v>
      </c>
      <c r="K288" s="13">
        <v>69500000</v>
      </c>
      <c r="L288" s="13">
        <v>69500000</v>
      </c>
      <c r="M288" s="13">
        <v>69500000</v>
      </c>
      <c r="T288" s="2"/>
      <c r="U288" s="93"/>
      <c r="V288" s="93"/>
      <c r="W288" s="2"/>
      <c r="X288" s="2"/>
      <c r="Y288" s="2"/>
      <c r="Z288" s="2"/>
    </row>
    <row r="289" spans="1:26" s="4" customFormat="1" ht="15">
      <c r="A289" s="26"/>
      <c r="B289" s="27"/>
      <c r="C289" s="50"/>
      <c r="D289" s="28"/>
      <c r="E289" s="28"/>
      <c r="F289" s="28"/>
      <c r="G289" s="83" t="s">
        <v>175</v>
      </c>
      <c r="H289" s="15" t="s">
        <v>368</v>
      </c>
      <c r="I289" s="13"/>
      <c r="J289" s="13"/>
      <c r="K289" s="13">
        <v>1009225</v>
      </c>
      <c r="L289" s="13">
        <v>1020225</v>
      </c>
      <c r="M289" s="13">
        <v>1030225</v>
      </c>
      <c r="T289" s="2"/>
      <c r="U289" s="93"/>
      <c r="V289" s="93"/>
      <c r="W289" s="2"/>
      <c r="X289" s="2"/>
      <c r="Y289" s="2"/>
      <c r="Z289" s="2"/>
    </row>
    <row r="290" spans="1:26" s="4" customFormat="1" ht="15">
      <c r="A290" s="26"/>
      <c r="B290" s="27"/>
      <c r="C290" s="50"/>
      <c r="D290" s="28"/>
      <c r="E290" s="28"/>
      <c r="F290" s="28" t="s">
        <v>114</v>
      </c>
      <c r="G290" s="83" t="s">
        <v>175</v>
      </c>
      <c r="H290" s="15" t="s">
        <v>349</v>
      </c>
      <c r="I290" s="116"/>
      <c r="J290" s="13">
        <v>1666666</v>
      </c>
      <c r="K290" s="13">
        <v>1666666</v>
      </c>
      <c r="L290" s="13">
        <v>1666666</v>
      </c>
      <c r="M290" s="13">
        <v>1266666</v>
      </c>
      <c r="T290" s="2"/>
      <c r="U290" s="93"/>
      <c r="V290" s="93"/>
      <c r="W290" s="2"/>
      <c r="X290" s="2"/>
      <c r="Y290" s="2"/>
      <c r="Z290" s="2"/>
    </row>
    <row r="291" spans="1:26" s="4" customFormat="1" ht="25.5">
      <c r="A291" s="26"/>
      <c r="B291" s="27"/>
      <c r="C291" s="50"/>
      <c r="D291" s="28"/>
      <c r="E291" s="28"/>
      <c r="F291" s="28" t="s">
        <v>114</v>
      </c>
      <c r="G291" s="85" t="s">
        <v>322</v>
      </c>
      <c r="H291" s="15" t="s">
        <v>323</v>
      </c>
      <c r="I291" s="13">
        <v>4461785.52</v>
      </c>
      <c r="J291" s="13">
        <v>5700000</v>
      </c>
      <c r="K291" s="13">
        <v>5000000</v>
      </c>
      <c r="L291" s="13">
        <v>5000000</v>
      </c>
      <c r="M291" s="13">
        <v>5000000</v>
      </c>
      <c r="T291" s="2"/>
      <c r="U291" s="93"/>
      <c r="V291" s="93"/>
      <c r="W291" s="2"/>
      <c r="X291" s="2"/>
      <c r="Y291" s="2"/>
      <c r="Z291" s="2"/>
    </row>
    <row r="292" spans="1:26" s="4" customFormat="1" ht="28.5">
      <c r="A292" s="26"/>
      <c r="B292" s="27"/>
      <c r="C292" s="50"/>
      <c r="D292" s="28">
        <v>5445</v>
      </c>
      <c r="E292" s="28"/>
      <c r="F292" s="28"/>
      <c r="G292" s="84"/>
      <c r="H292" s="15" t="s">
        <v>189</v>
      </c>
      <c r="I292" s="13">
        <f>SUM(I293:I297)</f>
        <v>336202.97</v>
      </c>
      <c r="J292" s="13">
        <f>SUM(J293:J297)</f>
        <v>7873862</v>
      </c>
      <c r="K292" s="13">
        <f>SUM(K293:K297)</f>
        <v>8637280</v>
      </c>
      <c r="L292" s="13">
        <f>SUM(L293:L297)</f>
        <v>8653693</v>
      </c>
      <c r="M292" s="13">
        <f>SUM(M293:M297)</f>
        <v>8677000</v>
      </c>
      <c r="T292" s="7"/>
      <c r="U292" s="100"/>
      <c r="V292" s="100"/>
      <c r="W292" s="7"/>
      <c r="X292" s="7"/>
      <c r="Y292" s="7"/>
      <c r="Z292" s="7"/>
    </row>
    <row r="293" spans="1:26" s="4" customFormat="1" ht="15.75">
      <c r="A293" s="26"/>
      <c r="B293" s="27"/>
      <c r="C293" s="50"/>
      <c r="D293" s="28"/>
      <c r="E293" s="28"/>
      <c r="F293" s="28"/>
      <c r="G293" s="83" t="s">
        <v>191</v>
      </c>
      <c r="H293" s="15" t="s">
        <v>190</v>
      </c>
      <c r="I293" s="13">
        <v>0</v>
      </c>
      <c r="J293" s="13">
        <v>0</v>
      </c>
      <c r="K293" s="116"/>
      <c r="L293" s="116"/>
      <c r="M293" s="116"/>
      <c r="T293" s="7"/>
      <c r="U293" s="100"/>
      <c r="V293" s="100"/>
      <c r="W293" s="7"/>
      <c r="X293" s="7"/>
      <c r="Y293" s="7"/>
      <c r="Z293" s="7"/>
    </row>
    <row r="294" spans="1:26" s="4" customFormat="1" ht="15.75">
      <c r="A294" s="26"/>
      <c r="B294" s="27"/>
      <c r="C294" s="50"/>
      <c r="D294" s="28"/>
      <c r="E294" s="28"/>
      <c r="F294" s="28"/>
      <c r="G294" s="83" t="s">
        <v>324</v>
      </c>
      <c r="H294" s="15" t="s">
        <v>274</v>
      </c>
      <c r="I294" s="13">
        <v>0</v>
      </c>
      <c r="J294" s="13">
        <v>7800000</v>
      </c>
      <c r="K294" s="13">
        <v>7667000</v>
      </c>
      <c r="L294" s="13">
        <v>7667000</v>
      </c>
      <c r="M294" s="13">
        <v>7667000</v>
      </c>
      <c r="T294" s="7"/>
      <c r="U294" s="100"/>
      <c r="V294" s="100"/>
      <c r="W294" s="7"/>
      <c r="X294" s="7"/>
      <c r="Y294" s="7"/>
      <c r="Z294" s="7"/>
    </row>
    <row r="295" spans="1:26" s="4" customFormat="1" ht="15.75">
      <c r="A295" s="26"/>
      <c r="B295" s="27"/>
      <c r="C295" s="50"/>
      <c r="D295" s="28"/>
      <c r="E295" s="28"/>
      <c r="F295" s="28"/>
      <c r="G295" s="83"/>
      <c r="H295" s="15" t="s">
        <v>273</v>
      </c>
      <c r="I295" s="13">
        <v>336202.97</v>
      </c>
      <c r="J295" s="13">
        <v>0</v>
      </c>
      <c r="K295" s="116"/>
      <c r="L295" s="116"/>
      <c r="M295" s="116"/>
      <c r="T295" s="7"/>
      <c r="U295" s="100"/>
      <c r="V295" s="100"/>
      <c r="W295" s="7"/>
      <c r="X295" s="7"/>
      <c r="Y295" s="7"/>
      <c r="Z295" s="7"/>
    </row>
    <row r="296" spans="1:26" s="4" customFormat="1" ht="15.75">
      <c r="A296" s="26"/>
      <c r="B296" s="27"/>
      <c r="C296" s="50"/>
      <c r="D296" s="28"/>
      <c r="E296" s="28"/>
      <c r="F296" s="28"/>
      <c r="G296" s="83" t="s">
        <v>175</v>
      </c>
      <c r="H296" s="15" t="s">
        <v>325</v>
      </c>
      <c r="I296" s="13">
        <v>0</v>
      </c>
      <c r="J296" s="13">
        <v>36400</v>
      </c>
      <c r="K296" s="13">
        <v>11550</v>
      </c>
      <c r="L296" s="116"/>
      <c r="M296" s="116"/>
      <c r="T296" s="7"/>
      <c r="U296" s="100"/>
      <c r="V296" s="100"/>
      <c r="W296" s="7"/>
      <c r="X296" s="7"/>
      <c r="Y296" s="7"/>
      <c r="Z296" s="7"/>
    </row>
    <row r="297" spans="1:26" s="4" customFormat="1" ht="15.75">
      <c r="A297" s="26"/>
      <c r="B297" s="27"/>
      <c r="C297" s="50"/>
      <c r="D297" s="28"/>
      <c r="E297" s="28"/>
      <c r="F297" s="28"/>
      <c r="G297" s="83" t="s">
        <v>175</v>
      </c>
      <c r="H297" s="15" t="s">
        <v>367</v>
      </c>
      <c r="I297" s="13">
        <v>0</v>
      </c>
      <c r="J297" s="13">
        <v>37462</v>
      </c>
      <c r="K297" s="13">
        <v>958730</v>
      </c>
      <c r="L297" s="13">
        <v>986693</v>
      </c>
      <c r="M297" s="13">
        <v>1010000</v>
      </c>
      <c r="T297" s="7"/>
      <c r="U297" s="100"/>
      <c r="V297" s="100"/>
      <c r="W297" s="7"/>
      <c r="X297" s="7"/>
      <c r="Y297" s="7"/>
      <c r="Z297" s="7"/>
    </row>
    <row r="298" spans="1:26" s="4" customFormat="1" ht="15">
      <c r="A298" s="26"/>
      <c r="B298" s="27"/>
      <c r="C298" s="50"/>
      <c r="D298" s="28">
        <v>5446</v>
      </c>
      <c r="E298" s="28"/>
      <c r="F298" s="28"/>
      <c r="G298" s="84"/>
      <c r="H298" s="15" t="s">
        <v>68</v>
      </c>
      <c r="I298" s="13">
        <f>SUM(I299:I302)</f>
        <v>13655952.58</v>
      </c>
      <c r="J298" s="13">
        <f>SUM(J299:J302)</f>
        <v>0</v>
      </c>
      <c r="K298" s="13">
        <f>SUM(K299:K302)</f>
        <v>0</v>
      </c>
      <c r="L298" s="13">
        <f>SUM(L299:L302)</f>
        <v>0</v>
      </c>
      <c r="M298" s="13">
        <f>SUM(M299:M302)</f>
        <v>0</v>
      </c>
      <c r="T298" s="2"/>
      <c r="U298" s="93"/>
      <c r="V298" s="93"/>
      <c r="W298" s="2"/>
      <c r="X298" s="2"/>
      <c r="Y298" s="2"/>
      <c r="Z298" s="2"/>
    </row>
    <row r="299" spans="1:26" s="4" customFormat="1" ht="15">
      <c r="A299" s="26"/>
      <c r="B299" s="27"/>
      <c r="C299" s="50"/>
      <c r="D299" s="28"/>
      <c r="E299" s="28"/>
      <c r="F299" s="28"/>
      <c r="G299" s="84"/>
      <c r="H299" s="15" t="s">
        <v>165</v>
      </c>
      <c r="I299" s="116"/>
      <c r="J299" s="13">
        <v>0</v>
      </c>
      <c r="K299" s="13"/>
      <c r="L299" s="13"/>
      <c r="M299" s="13"/>
      <c r="T299" s="2"/>
      <c r="U299" s="93"/>
      <c r="V299" s="93"/>
      <c r="W299" s="2"/>
      <c r="X299" s="2"/>
      <c r="Y299" s="2"/>
      <c r="Z299" s="2"/>
    </row>
    <row r="300" spans="1:26" s="4" customFormat="1" ht="15">
      <c r="A300" s="26"/>
      <c r="B300" s="27"/>
      <c r="C300" s="50"/>
      <c r="D300" s="28"/>
      <c r="E300" s="28">
        <v>544620001</v>
      </c>
      <c r="F300" s="28" t="s">
        <v>119</v>
      </c>
      <c r="G300" s="83" t="s">
        <v>118</v>
      </c>
      <c r="H300" s="15" t="s">
        <v>120</v>
      </c>
      <c r="I300" s="13">
        <v>0</v>
      </c>
      <c r="J300" s="13">
        <v>0</v>
      </c>
      <c r="K300" s="13"/>
      <c r="L300" s="13"/>
      <c r="M300" s="13"/>
      <c r="T300" s="2"/>
      <c r="U300" s="93"/>
      <c r="V300" s="93"/>
      <c r="W300" s="2"/>
      <c r="X300" s="2"/>
      <c r="Y300" s="2"/>
      <c r="Z300" s="2"/>
    </row>
    <row r="301" spans="1:26" s="4" customFormat="1" ht="15">
      <c r="A301" s="26"/>
      <c r="B301" s="27"/>
      <c r="C301" s="50"/>
      <c r="D301" s="28"/>
      <c r="E301" s="28">
        <v>544620005</v>
      </c>
      <c r="F301" s="28"/>
      <c r="G301" s="83" t="s">
        <v>104</v>
      </c>
      <c r="H301" s="15" t="s">
        <v>163</v>
      </c>
      <c r="I301" s="13">
        <v>13655952.58</v>
      </c>
      <c r="J301" s="13">
        <v>0</v>
      </c>
      <c r="K301" s="13"/>
      <c r="L301" s="13"/>
      <c r="T301" s="2"/>
      <c r="U301" s="93"/>
      <c r="V301" s="93"/>
      <c r="W301" s="2"/>
      <c r="X301" s="2"/>
      <c r="Y301" s="2"/>
      <c r="Z301" s="2"/>
    </row>
    <row r="302" spans="1:26" s="4" customFormat="1" ht="15">
      <c r="A302" s="26"/>
      <c r="B302" s="27"/>
      <c r="C302" s="50"/>
      <c r="D302" s="28"/>
      <c r="E302" s="28">
        <v>544620014</v>
      </c>
      <c r="F302" s="28"/>
      <c r="G302" s="83" t="s">
        <v>104</v>
      </c>
      <c r="H302" s="15" t="s">
        <v>164</v>
      </c>
      <c r="I302" s="13">
        <v>0</v>
      </c>
      <c r="J302" s="13">
        <v>0</v>
      </c>
      <c r="K302" s="13"/>
      <c r="L302" s="13"/>
      <c r="M302" s="13"/>
      <c r="T302" s="2"/>
      <c r="U302" s="93"/>
      <c r="V302" s="93"/>
      <c r="W302" s="2"/>
      <c r="X302" s="2"/>
      <c r="Y302" s="2"/>
      <c r="Z302" s="2"/>
    </row>
    <row r="303" spans="1:13" ht="15">
      <c r="A303" s="27"/>
      <c r="B303" s="27"/>
      <c r="C303" s="50">
        <v>547</v>
      </c>
      <c r="D303" s="50"/>
      <c r="E303" s="50"/>
      <c r="F303" s="50"/>
      <c r="G303" s="84"/>
      <c r="H303" s="29" t="s">
        <v>346</v>
      </c>
      <c r="I303" s="13">
        <f>+I304+I306</f>
        <v>63899337.64</v>
      </c>
      <c r="J303" s="13">
        <f>+J304+J306</f>
        <v>0</v>
      </c>
      <c r="K303" s="13">
        <f>+K304+K306</f>
        <v>0</v>
      </c>
      <c r="L303" s="13">
        <f>+L304+L306</f>
        <v>0</v>
      </c>
      <c r="M303" s="13">
        <f>+M304+M306</f>
        <v>0</v>
      </c>
    </row>
    <row r="304" spans="1:13" ht="15">
      <c r="A304" s="27"/>
      <c r="B304" s="27"/>
      <c r="C304" s="50"/>
      <c r="D304" s="28">
        <v>5471</v>
      </c>
      <c r="E304" s="50"/>
      <c r="F304" s="50"/>
      <c r="G304" s="84"/>
      <c r="H304" s="29" t="s">
        <v>200</v>
      </c>
      <c r="I304" s="13">
        <f>SUM(I305)</f>
        <v>0</v>
      </c>
      <c r="J304" s="13">
        <f>SUM(J305)</f>
        <v>0</v>
      </c>
      <c r="K304" s="13">
        <f>SUM(K305)</f>
        <v>0</v>
      </c>
      <c r="L304" s="13">
        <f>SUM(L305)</f>
        <v>0</v>
      </c>
      <c r="M304" s="13">
        <f>SUM(M305)</f>
        <v>0</v>
      </c>
    </row>
    <row r="305" spans="1:13" ht="15">
      <c r="A305" s="27"/>
      <c r="B305" s="27"/>
      <c r="C305" s="50"/>
      <c r="D305" s="28"/>
      <c r="E305" s="28"/>
      <c r="F305" s="28"/>
      <c r="G305" s="84"/>
      <c r="H305" s="15" t="s">
        <v>192</v>
      </c>
      <c r="I305" s="13">
        <v>0</v>
      </c>
      <c r="J305" s="13">
        <v>0</v>
      </c>
      <c r="K305" s="13"/>
      <c r="L305" s="13"/>
      <c r="M305" s="13"/>
    </row>
    <row r="306" spans="1:13" ht="15">
      <c r="A306" s="27"/>
      <c r="B306" s="27"/>
      <c r="C306" s="50"/>
      <c r="D306" s="28">
        <v>5476</v>
      </c>
      <c r="E306" s="28"/>
      <c r="F306" s="28"/>
      <c r="G306" s="84"/>
      <c r="H306" s="15" t="s">
        <v>348</v>
      </c>
      <c r="I306" s="13">
        <f>SUM(I307)</f>
        <v>63899337.64</v>
      </c>
      <c r="J306" s="13">
        <f>SUM(J307)</f>
        <v>0</v>
      </c>
      <c r="K306" s="13">
        <f>SUM(K307)</f>
        <v>0</v>
      </c>
      <c r="L306" s="13">
        <f>SUM(L307)</f>
        <v>0</v>
      </c>
      <c r="M306" s="13">
        <f>SUM(M307)</f>
        <v>0</v>
      </c>
    </row>
    <row r="307" spans="1:13" ht="15">
      <c r="A307" s="27"/>
      <c r="B307" s="27"/>
      <c r="C307" s="50"/>
      <c r="D307" s="28"/>
      <c r="E307" s="28"/>
      <c r="F307" s="28"/>
      <c r="G307" s="84" t="s">
        <v>104</v>
      </c>
      <c r="H307" s="15" t="s">
        <v>347</v>
      </c>
      <c r="I307" s="13">
        <v>63899337.64</v>
      </c>
      <c r="J307" s="13"/>
      <c r="K307" s="13"/>
      <c r="L307" s="13"/>
      <c r="M307" s="13"/>
    </row>
    <row r="308" spans="1:26" s="7" customFormat="1" ht="15.75">
      <c r="A308" s="47"/>
      <c r="B308" s="53">
        <v>55</v>
      </c>
      <c r="C308" s="53"/>
      <c r="D308" s="53"/>
      <c r="E308" s="53"/>
      <c r="F308" s="53"/>
      <c r="G308" s="87"/>
      <c r="H308" s="48" t="s">
        <v>3</v>
      </c>
      <c r="I308" s="12">
        <f>+I309+I311</f>
        <v>11549767500</v>
      </c>
      <c r="J308" s="12">
        <f>+J309+J311</f>
        <v>19650000000</v>
      </c>
      <c r="K308" s="12">
        <f>+K309+K311</f>
        <v>23000162725.04</v>
      </c>
      <c r="L308" s="12">
        <f>+L309+L311</f>
        <v>14432432432.42</v>
      </c>
      <c r="M308" s="12">
        <f>+M309+M311</f>
        <v>24450000000</v>
      </c>
      <c r="N308" s="12">
        <f aca="true" t="shared" si="17" ref="N308:S308">+N311+N309</f>
        <v>0</v>
      </c>
      <c r="O308" s="12">
        <f t="shared" si="17"/>
        <v>0</v>
      </c>
      <c r="P308" s="12">
        <f t="shared" si="17"/>
        <v>0</v>
      </c>
      <c r="Q308" s="12">
        <f t="shared" si="17"/>
        <v>0</v>
      </c>
      <c r="R308" s="12">
        <f t="shared" si="17"/>
        <v>0</v>
      </c>
      <c r="S308" s="12">
        <f t="shared" si="17"/>
        <v>0</v>
      </c>
      <c r="T308" s="2"/>
      <c r="U308" s="93"/>
      <c r="V308" s="93"/>
      <c r="W308" s="2"/>
      <c r="X308" s="2"/>
      <c r="Y308" s="2"/>
      <c r="Z308" s="2"/>
    </row>
    <row r="309" spans="1:26" s="7" customFormat="1" ht="15.75">
      <c r="A309" s="47"/>
      <c r="B309" s="53"/>
      <c r="C309" s="28">
        <v>551</v>
      </c>
      <c r="D309" s="53"/>
      <c r="E309" s="53"/>
      <c r="F309" s="53"/>
      <c r="G309" s="87"/>
      <c r="H309" s="48"/>
      <c r="I309" s="13">
        <f>SUM(I310)</f>
        <v>0</v>
      </c>
      <c r="J309" s="13">
        <f>SUM(J310)</f>
        <v>1500000000</v>
      </c>
      <c r="K309" s="13">
        <f>SUM(K310)</f>
        <v>3467000000</v>
      </c>
      <c r="L309" s="13">
        <f>SUM(L310)</f>
        <v>0</v>
      </c>
      <c r="M309" s="13">
        <f>SUM(M310)</f>
        <v>0</v>
      </c>
      <c r="N309" s="12">
        <f aca="true" t="shared" si="18" ref="N309:S309">+N310</f>
        <v>0</v>
      </c>
      <c r="O309" s="12">
        <f t="shared" si="18"/>
        <v>0</v>
      </c>
      <c r="P309" s="12">
        <f t="shared" si="18"/>
        <v>0</v>
      </c>
      <c r="Q309" s="12">
        <f t="shared" si="18"/>
        <v>0</v>
      </c>
      <c r="R309" s="12">
        <f t="shared" si="18"/>
        <v>0</v>
      </c>
      <c r="S309" s="12">
        <f t="shared" si="18"/>
        <v>0</v>
      </c>
      <c r="T309" s="2"/>
      <c r="U309" s="93"/>
      <c r="V309" s="93"/>
      <c r="W309" s="2"/>
      <c r="X309" s="2"/>
      <c r="Y309" s="2"/>
      <c r="Z309" s="2"/>
    </row>
    <row r="310" spans="1:26" s="7" customFormat="1" ht="15.75">
      <c r="A310" s="47"/>
      <c r="B310" s="53"/>
      <c r="C310" s="53"/>
      <c r="D310" s="75">
        <v>5511</v>
      </c>
      <c r="E310" s="53"/>
      <c r="F310" s="53"/>
      <c r="G310" s="87"/>
      <c r="H310" s="81" t="s">
        <v>201</v>
      </c>
      <c r="I310" s="13">
        <v>0</v>
      </c>
      <c r="J310" s="13">
        <v>1500000000</v>
      </c>
      <c r="K310" s="13">
        <f>984000000+2483000000</f>
        <v>3467000000</v>
      </c>
      <c r="L310" s="13">
        <v>0</v>
      </c>
      <c r="M310" s="13">
        <v>0</v>
      </c>
      <c r="U310" s="93"/>
      <c r="V310" s="93"/>
      <c r="W310" s="2"/>
      <c r="X310" s="2"/>
      <c r="Y310" s="2"/>
      <c r="Z310" s="2"/>
    </row>
    <row r="311" spans="1:13" ht="15" customHeight="1">
      <c r="A311" s="26"/>
      <c r="B311" s="27"/>
      <c r="C311" s="28">
        <v>552</v>
      </c>
      <c r="D311" s="28"/>
      <c r="E311" s="28"/>
      <c r="F311" s="28"/>
      <c r="G311" s="84"/>
      <c r="H311" s="15" t="s">
        <v>11</v>
      </c>
      <c r="I311" s="13">
        <f>+I312+I323</f>
        <v>11549767500</v>
      </c>
      <c r="J311" s="13">
        <f>+J312+J323</f>
        <v>18150000000</v>
      </c>
      <c r="K311" s="13">
        <f>+K312+K323</f>
        <v>19533162725.04</v>
      </c>
      <c r="L311" s="13">
        <f>+L312+L323</f>
        <v>14432432432.42</v>
      </c>
      <c r="M311" s="13">
        <f>+M312+M323</f>
        <v>24450000000</v>
      </c>
    </row>
    <row r="312" spans="1:13" ht="15" customHeight="1">
      <c r="A312" s="26"/>
      <c r="B312" s="27"/>
      <c r="C312" s="75"/>
      <c r="D312" s="75">
        <v>5521</v>
      </c>
      <c r="E312" s="75"/>
      <c r="F312" s="75"/>
      <c r="G312" s="84"/>
      <c r="H312" s="29" t="s">
        <v>69</v>
      </c>
      <c r="I312" s="13">
        <f>SUM(I313:I322)</f>
        <v>6000000000</v>
      </c>
      <c r="J312" s="13">
        <f>SUM(J313:J322)</f>
        <v>7650000000</v>
      </c>
      <c r="K312" s="13">
        <f>SUM(K313:K322)</f>
        <v>12650000000</v>
      </c>
      <c r="L312" s="13">
        <f>SUM(L313:L322)</f>
        <v>6000000000</v>
      </c>
      <c r="M312" s="13">
        <f>SUM(M313:M322)</f>
        <v>14700000000</v>
      </c>
    </row>
    <row r="313" spans="1:13" ht="15" customHeight="1">
      <c r="A313" s="26"/>
      <c r="B313" s="27"/>
      <c r="C313" s="75"/>
      <c r="D313" s="75"/>
      <c r="E313" s="75">
        <v>552121211</v>
      </c>
      <c r="F313" s="75"/>
      <c r="G313" s="83" t="s">
        <v>104</v>
      </c>
      <c r="H313" s="29" t="s">
        <v>254</v>
      </c>
      <c r="I313" s="13">
        <v>0</v>
      </c>
      <c r="J313" s="13"/>
      <c r="K313" s="13"/>
      <c r="L313" s="13"/>
      <c r="M313" s="13"/>
    </row>
    <row r="314" spans="1:13" ht="15" customHeight="1">
      <c r="A314" s="26"/>
      <c r="B314" s="27"/>
      <c r="C314" s="75"/>
      <c r="D314" s="75"/>
      <c r="E314" s="75">
        <v>552121212</v>
      </c>
      <c r="F314" s="75"/>
      <c r="G314" s="83" t="s">
        <v>104</v>
      </c>
      <c r="H314" s="29" t="s">
        <v>255</v>
      </c>
      <c r="I314" s="13">
        <v>0</v>
      </c>
      <c r="J314" s="13"/>
      <c r="K314" s="13"/>
      <c r="L314" s="13"/>
      <c r="M314" s="13"/>
    </row>
    <row r="315" spans="1:13" ht="15" customHeight="1">
      <c r="A315" s="26"/>
      <c r="B315" s="27"/>
      <c r="C315" s="75"/>
      <c r="D315" s="75"/>
      <c r="E315" s="75"/>
      <c r="F315" s="75"/>
      <c r="G315" s="83" t="s">
        <v>104</v>
      </c>
      <c r="H315" s="29" t="s">
        <v>256</v>
      </c>
      <c r="I315" s="13">
        <v>6000000000</v>
      </c>
      <c r="J315" s="13"/>
      <c r="K315" s="13"/>
      <c r="L315" s="13"/>
      <c r="M315" s="13"/>
    </row>
    <row r="316" spans="1:13" ht="15" customHeight="1">
      <c r="A316" s="26"/>
      <c r="B316" s="27"/>
      <c r="C316" s="75"/>
      <c r="D316" s="75"/>
      <c r="E316" s="75">
        <v>552121214</v>
      </c>
      <c r="F316" s="75"/>
      <c r="G316" s="83" t="s">
        <v>104</v>
      </c>
      <c r="H316" s="29" t="s">
        <v>257</v>
      </c>
      <c r="I316" s="116"/>
      <c r="J316" s="13">
        <v>7650000000</v>
      </c>
      <c r="K316" s="13"/>
      <c r="L316" s="13"/>
      <c r="M316" s="13"/>
    </row>
    <row r="317" spans="1:13" ht="15" customHeight="1">
      <c r="A317" s="26"/>
      <c r="B317" s="27"/>
      <c r="C317" s="75"/>
      <c r="D317" s="75"/>
      <c r="E317" s="75"/>
      <c r="F317" s="75"/>
      <c r="G317" s="83" t="s">
        <v>104</v>
      </c>
      <c r="H317" s="29" t="s">
        <v>258</v>
      </c>
      <c r="I317" s="116"/>
      <c r="J317" s="13"/>
      <c r="K317" s="13">
        <v>5000000000</v>
      </c>
      <c r="L317" s="13"/>
      <c r="M317" s="13"/>
    </row>
    <row r="318" spans="1:13" ht="15" customHeight="1">
      <c r="A318" s="26"/>
      <c r="B318" s="27"/>
      <c r="C318" s="75"/>
      <c r="D318" s="75"/>
      <c r="E318" s="75"/>
      <c r="F318" s="75"/>
      <c r="G318" s="83" t="s">
        <v>104</v>
      </c>
      <c r="H318" s="29" t="s">
        <v>259</v>
      </c>
      <c r="I318" s="116"/>
      <c r="J318" s="13"/>
      <c r="K318" s="13">
        <v>7650000000</v>
      </c>
      <c r="L318" s="13"/>
      <c r="M318" s="13"/>
    </row>
    <row r="319" spans="1:13" ht="15" customHeight="1">
      <c r="A319" s="26"/>
      <c r="B319" s="27"/>
      <c r="C319" s="75"/>
      <c r="D319" s="75"/>
      <c r="E319" s="75"/>
      <c r="F319" s="75"/>
      <c r="G319" s="83" t="s">
        <v>104</v>
      </c>
      <c r="H319" s="29" t="s">
        <v>327</v>
      </c>
      <c r="I319" s="116"/>
      <c r="J319" s="13"/>
      <c r="K319" s="13"/>
      <c r="L319" s="13">
        <v>6000000000</v>
      </c>
      <c r="M319" s="13"/>
    </row>
    <row r="320" spans="1:13" ht="15" customHeight="1">
      <c r="A320" s="26"/>
      <c r="B320" s="27"/>
      <c r="C320" s="75"/>
      <c r="D320" s="75"/>
      <c r="E320" s="75"/>
      <c r="F320" s="75"/>
      <c r="G320" s="83" t="s">
        <v>104</v>
      </c>
      <c r="H320" s="29" t="s">
        <v>356</v>
      </c>
      <c r="I320" s="116"/>
      <c r="J320" s="13"/>
      <c r="K320" s="13"/>
      <c r="L320" s="13"/>
      <c r="M320" s="13">
        <v>7800000000</v>
      </c>
    </row>
    <row r="321" spans="1:13" ht="15" customHeight="1">
      <c r="A321" s="26"/>
      <c r="B321" s="27"/>
      <c r="C321" s="75"/>
      <c r="D321" s="75"/>
      <c r="E321" s="75"/>
      <c r="F321" s="75"/>
      <c r="G321" s="83" t="s">
        <v>104</v>
      </c>
      <c r="H321" s="29" t="s">
        <v>357</v>
      </c>
      <c r="I321" s="116"/>
      <c r="J321" s="13"/>
      <c r="K321" s="13"/>
      <c r="L321" s="13"/>
      <c r="M321" s="13">
        <v>3000000000</v>
      </c>
    </row>
    <row r="322" spans="1:13" ht="15" customHeight="1">
      <c r="A322" s="26"/>
      <c r="B322" s="27"/>
      <c r="C322" s="75"/>
      <c r="D322" s="75"/>
      <c r="E322" s="75"/>
      <c r="F322" s="75"/>
      <c r="G322" s="83" t="s">
        <v>104</v>
      </c>
      <c r="H322" s="29" t="s">
        <v>358</v>
      </c>
      <c r="I322" s="116"/>
      <c r="J322" s="13"/>
      <c r="K322" s="13"/>
      <c r="L322" s="13"/>
      <c r="M322" s="13">
        <v>3900000000</v>
      </c>
    </row>
    <row r="323" spans="1:13" ht="15" customHeight="1">
      <c r="A323" s="26"/>
      <c r="B323" s="27"/>
      <c r="C323" s="75"/>
      <c r="D323" s="75">
        <v>5522</v>
      </c>
      <c r="E323" s="75"/>
      <c r="F323" s="75"/>
      <c r="G323" s="84"/>
      <c r="H323" s="29" t="s">
        <v>70</v>
      </c>
      <c r="I323" s="13">
        <f>SUM(I324:I329)</f>
        <v>5549767500</v>
      </c>
      <c r="J323" s="13">
        <f>SUM(J324:J329)</f>
        <v>10500000000</v>
      </c>
      <c r="K323" s="13">
        <f>SUM(K324:K329)</f>
        <v>6883162725.04</v>
      </c>
      <c r="L323" s="13">
        <f>SUM(L324:L329)</f>
        <v>8432432432.42</v>
      </c>
      <c r="M323" s="13">
        <f>SUM(M324:M329)</f>
        <v>9750000000</v>
      </c>
    </row>
    <row r="324" spans="1:13" ht="15" customHeight="1">
      <c r="A324" s="26"/>
      <c r="B324" s="27"/>
      <c r="C324" s="75"/>
      <c r="D324" s="75"/>
      <c r="E324" s="75">
        <v>552220510</v>
      </c>
      <c r="F324" s="75"/>
      <c r="G324" s="83" t="s">
        <v>104</v>
      </c>
      <c r="H324" s="29" t="s">
        <v>260</v>
      </c>
      <c r="I324" s="13">
        <v>5549767500</v>
      </c>
      <c r="J324" s="13"/>
      <c r="K324" s="116"/>
      <c r="L324" s="116"/>
      <c r="M324" s="116"/>
    </row>
    <row r="325" spans="1:13" ht="15" customHeight="1">
      <c r="A325" s="26"/>
      <c r="B325" s="27"/>
      <c r="C325" s="75"/>
      <c r="D325" s="75"/>
      <c r="E325" s="75">
        <v>552220509</v>
      </c>
      <c r="F325" s="75"/>
      <c r="G325" s="83" t="s">
        <v>104</v>
      </c>
      <c r="H325" s="29" t="s">
        <v>253</v>
      </c>
      <c r="I325" s="116"/>
      <c r="J325" s="13"/>
      <c r="K325" s="116"/>
      <c r="L325" s="116"/>
      <c r="M325" s="116"/>
    </row>
    <row r="326" spans="1:13" ht="15" customHeight="1">
      <c r="A326" s="26"/>
      <c r="B326" s="27"/>
      <c r="C326" s="75"/>
      <c r="D326" s="75"/>
      <c r="E326" s="75">
        <v>552220511</v>
      </c>
      <c r="F326" s="75"/>
      <c r="G326" s="83" t="s">
        <v>104</v>
      </c>
      <c r="H326" s="29" t="s">
        <v>261</v>
      </c>
      <c r="I326" s="116"/>
      <c r="J326" s="13">
        <v>10500000000</v>
      </c>
      <c r="K326" s="116"/>
      <c r="L326" s="116"/>
      <c r="M326" s="116"/>
    </row>
    <row r="327" spans="1:13" ht="15" customHeight="1">
      <c r="A327" s="26"/>
      <c r="B327" s="27"/>
      <c r="C327" s="75"/>
      <c r="D327" s="75"/>
      <c r="E327" s="75"/>
      <c r="F327" s="75"/>
      <c r="G327" s="83" t="s">
        <v>104</v>
      </c>
      <c r="H327" s="29" t="s">
        <v>262</v>
      </c>
      <c r="I327" s="116"/>
      <c r="J327" s="13"/>
      <c r="K327" s="13">
        <v>6883162725.04</v>
      </c>
      <c r="L327" s="116"/>
      <c r="M327" s="116"/>
    </row>
    <row r="328" spans="1:13" ht="15" customHeight="1">
      <c r="A328" s="26"/>
      <c r="B328" s="27"/>
      <c r="C328" s="75"/>
      <c r="D328" s="75"/>
      <c r="E328" s="75"/>
      <c r="F328" s="75"/>
      <c r="G328" s="83" t="s">
        <v>104</v>
      </c>
      <c r="H328" s="29" t="s">
        <v>328</v>
      </c>
      <c r="I328" s="116"/>
      <c r="J328" s="13"/>
      <c r="K328" s="116"/>
      <c r="L328" s="13">
        <v>8432432432.42</v>
      </c>
      <c r="M328" s="116"/>
    </row>
    <row r="329" spans="1:13" ht="15" customHeight="1">
      <c r="A329" s="26"/>
      <c r="B329" s="27"/>
      <c r="C329" s="75"/>
      <c r="D329" s="75"/>
      <c r="E329" s="75"/>
      <c r="F329" s="75"/>
      <c r="G329" s="83" t="s">
        <v>104</v>
      </c>
      <c r="H329" s="29" t="s">
        <v>359</v>
      </c>
      <c r="I329" s="116"/>
      <c r="J329" s="13"/>
      <c r="K329" s="116"/>
      <c r="L329" s="13"/>
      <c r="M329" s="13">
        <v>9750000000</v>
      </c>
    </row>
    <row r="330" spans="2:13" ht="15" customHeight="1">
      <c r="B330" s="54"/>
      <c r="C330" s="54"/>
      <c r="D330" s="54"/>
      <c r="E330" s="54"/>
      <c r="F330" s="54"/>
      <c r="H330" s="82"/>
      <c r="I330" s="123"/>
      <c r="J330" s="90"/>
      <c r="K330" s="90"/>
      <c r="L330" s="90"/>
      <c r="M330" s="90"/>
    </row>
    <row r="331" spans="2:13" ht="15" customHeight="1">
      <c r="B331" s="54"/>
      <c r="C331" s="54"/>
      <c r="D331" s="54"/>
      <c r="E331" s="54"/>
      <c r="F331" s="54"/>
      <c r="H331" s="55"/>
      <c r="I331" s="118"/>
      <c r="J331" s="8"/>
      <c r="K331" s="118"/>
      <c r="L331" s="118"/>
      <c r="M331" s="118"/>
    </row>
    <row r="332" spans="2:13" ht="15" customHeight="1">
      <c r="B332" s="54"/>
      <c r="C332" s="54"/>
      <c r="D332" s="54"/>
      <c r="E332" s="54"/>
      <c r="F332" s="54"/>
      <c r="H332" s="55"/>
      <c r="I332" s="118"/>
      <c r="J332" s="8"/>
      <c r="K332" s="8"/>
      <c r="L332" s="8"/>
      <c r="M332" s="8"/>
    </row>
    <row r="333" spans="2:13" ht="15" customHeight="1">
      <c r="B333" s="54"/>
      <c r="C333" s="54"/>
      <c r="D333" s="54"/>
      <c r="E333" s="54"/>
      <c r="F333" s="54"/>
      <c r="H333" s="55"/>
      <c r="J333" s="8"/>
      <c r="K333" s="8"/>
      <c r="L333" s="8"/>
      <c r="M333" s="8"/>
    </row>
    <row r="334" spans="2:13" ht="15" customHeight="1">
      <c r="B334" s="54"/>
      <c r="C334" s="54"/>
      <c r="D334" s="54"/>
      <c r="E334" s="54"/>
      <c r="F334" s="54"/>
      <c r="H334" s="55"/>
      <c r="J334" s="8"/>
      <c r="K334" s="118"/>
      <c r="L334" s="118"/>
      <c r="M334" s="118"/>
    </row>
    <row r="335" spans="2:13" ht="15" customHeight="1">
      <c r="B335" s="54"/>
      <c r="C335" s="54"/>
      <c r="D335" s="54"/>
      <c r="E335" s="54"/>
      <c r="F335" s="54"/>
      <c r="H335" s="55"/>
      <c r="I335" s="118"/>
      <c r="J335" s="8"/>
      <c r="K335" s="118"/>
      <c r="L335" s="118"/>
      <c r="M335" s="118"/>
    </row>
    <row r="336" spans="2:13" ht="15" customHeight="1">
      <c r="B336" s="54"/>
      <c r="C336" s="54"/>
      <c r="D336" s="54"/>
      <c r="E336" s="54"/>
      <c r="F336" s="54"/>
      <c r="H336" s="55"/>
      <c r="J336" s="8"/>
      <c r="K336" s="118"/>
      <c r="L336" s="118"/>
      <c r="M336" s="118"/>
    </row>
    <row r="337" spans="2:13" ht="15" customHeight="1">
      <c r="B337" s="54"/>
      <c r="C337" s="54"/>
      <c r="D337" s="54"/>
      <c r="E337" s="54"/>
      <c r="F337" s="54"/>
      <c r="H337" s="55"/>
      <c r="J337" s="8"/>
      <c r="K337" s="118"/>
      <c r="L337" s="118"/>
      <c r="M337" s="118"/>
    </row>
    <row r="338" spans="2:13" ht="15" customHeight="1">
      <c r="B338" s="54"/>
      <c r="C338" s="54"/>
      <c r="D338" s="54"/>
      <c r="E338" s="54"/>
      <c r="F338" s="54"/>
      <c r="H338" s="55"/>
      <c r="J338" s="8"/>
      <c r="K338" s="118"/>
      <c r="L338" s="118"/>
      <c r="M338" s="118"/>
    </row>
    <row r="339" spans="2:13" ht="15" customHeight="1">
      <c r="B339" s="54"/>
      <c r="C339" s="54"/>
      <c r="D339" s="54"/>
      <c r="E339" s="54"/>
      <c r="F339" s="54"/>
      <c r="H339" s="55"/>
      <c r="J339" s="8"/>
      <c r="K339" s="118"/>
      <c r="L339" s="118"/>
      <c r="M339" s="118"/>
    </row>
    <row r="340" spans="2:13" ht="15" customHeight="1">
      <c r="B340" s="54"/>
      <c r="C340" s="54"/>
      <c r="D340" s="54"/>
      <c r="E340" s="54"/>
      <c r="F340" s="54"/>
      <c r="H340" s="55"/>
      <c r="J340" s="8"/>
      <c r="K340" s="118"/>
      <c r="L340" s="118"/>
      <c r="M340" s="118"/>
    </row>
    <row r="341" spans="2:13" ht="15" customHeight="1">
      <c r="B341" s="54"/>
      <c r="C341" s="54"/>
      <c r="D341" s="54"/>
      <c r="E341" s="54"/>
      <c r="F341" s="54"/>
      <c r="H341" s="55"/>
      <c r="J341" s="8"/>
      <c r="K341" s="118"/>
      <c r="L341" s="118"/>
      <c r="M341" s="118"/>
    </row>
    <row r="342" spans="2:13" ht="15" customHeight="1">
      <c r="B342" s="54"/>
      <c r="C342" s="54"/>
      <c r="D342" s="54"/>
      <c r="E342" s="54"/>
      <c r="F342" s="54"/>
      <c r="H342" s="55"/>
      <c r="J342" s="8"/>
      <c r="K342" s="118"/>
      <c r="L342" s="118"/>
      <c r="M342" s="118"/>
    </row>
    <row r="343" spans="2:13" ht="15" customHeight="1">
      <c r="B343" s="54"/>
      <c r="C343" s="54"/>
      <c r="D343" s="54"/>
      <c r="E343" s="54"/>
      <c r="F343" s="54"/>
      <c r="H343" s="55"/>
      <c r="J343" s="8"/>
      <c r="K343" s="118"/>
      <c r="L343" s="118"/>
      <c r="M343" s="118"/>
    </row>
    <row r="344" spans="2:13" ht="15" customHeight="1">
      <c r="B344" s="54"/>
      <c r="C344" s="54"/>
      <c r="D344" s="54"/>
      <c r="E344" s="54"/>
      <c r="F344" s="54"/>
      <c r="H344" s="55"/>
      <c r="J344" s="8"/>
      <c r="K344" s="118"/>
      <c r="L344" s="118"/>
      <c r="M344" s="118"/>
    </row>
    <row r="345" spans="2:13" ht="15" customHeight="1">
      <c r="B345" s="54"/>
      <c r="C345" s="54"/>
      <c r="D345" s="54"/>
      <c r="E345" s="54"/>
      <c r="F345" s="54"/>
      <c r="H345" s="55"/>
      <c r="J345" s="8"/>
      <c r="K345" s="118"/>
      <c r="L345" s="118"/>
      <c r="M345" s="118"/>
    </row>
    <row r="346" spans="2:13" ht="15" customHeight="1">
      <c r="B346" s="54"/>
      <c r="C346" s="54"/>
      <c r="D346" s="54"/>
      <c r="E346" s="54"/>
      <c r="F346" s="54"/>
      <c r="H346" s="55"/>
      <c r="J346" s="8"/>
      <c r="K346" s="118"/>
      <c r="L346" s="118"/>
      <c r="M346" s="118"/>
    </row>
    <row r="347" spans="2:13" ht="15" customHeight="1">
      <c r="B347" s="54"/>
      <c r="C347" s="54"/>
      <c r="D347" s="54"/>
      <c r="E347" s="54"/>
      <c r="F347" s="54"/>
      <c r="H347" s="55"/>
      <c r="J347" s="8"/>
      <c r="K347" s="118"/>
      <c r="L347" s="118"/>
      <c r="M347" s="118"/>
    </row>
    <row r="348" spans="2:13" ht="15" customHeight="1">
      <c r="B348" s="54"/>
      <c r="C348" s="54"/>
      <c r="D348" s="54"/>
      <c r="E348" s="54"/>
      <c r="F348" s="54"/>
      <c r="H348" s="55"/>
      <c r="J348" s="8"/>
      <c r="K348" s="118"/>
      <c r="L348" s="118"/>
      <c r="M348" s="118"/>
    </row>
    <row r="349" spans="2:13" ht="15" customHeight="1">
      <c r="B349" s="54"/>
      <c r="C349" s="54"/>
      <c r="D349" s="54"/>
      <c r="E349" s="54"/>
      <c r="F349" s="54"/>
      <c r="H349" s="55"/>
      <c r="J349" s="8"/>
      <c r="K349" s="118"/>
      <c r="L349" s="118"/>
      <c r="M349" s="118"/>
    </row>
    <row r="350" spans="2:13" ht="15" customHeight="1">
      <c r="B350" s="54"/>
      <c r="C350" s="54"/>
      <c r="D350" s="54"/>
      <c r="E350" s="54"/>
      <c r="F350" s="54"/>
      <c r="H350" s="55"/>
      <c r="J350" s="8"/>
      <c r="K350" s="118"/>
      <c r="L350" s="118"/>
      <c r="M350" s="118"/>
    </row>
    <row r="351" spans="2:13" ht="15" customHeight="1">
      <c r="B351" s="54"/>
      <c r="C351" s="54"/>
      <c r="D351" s="54"/>
      <c r="E351" s="54"/>
      <c r="F351" s="54"/>
      <c r="H351" s="55"/>
      <c r="J351" s="8"/>
      <c r="K351" s="118"/>
      <c r="L351" s="118"/>
      <c r="M351" s="118"/>
    </row>
    <row r="352" spans="2:13" ht="15" customHeight="1">
      <c r="B352" s="54"/>
      <c r="C352" s="54"/>
      <c r="D352" s="54"/>
      <c r="E352" s="54"/>
      <c r="F352" s="54"/>
      <c r="H352" s="55"/>
      <c r="J352" s="8"/>
      <c r="K352" s="118"/>
      <c r="L352" s="118"/>
      <c r="M352" s="118"/>
    </row>
    <row r="353" spans="2:13" ht="15" customHeight="1">
      <c r="B353" s="54"/>
      <c r="C353" s="54"/>
      <c r="D353" s="54"/>
      <c r="E353" s="54"/>
      <c r="F353" s="54"/>
      <c r="H353" s="55"/>
      <c r="J353" s="8"/>
      <c r="K353" s="118"/>
      <c r="L353" s="118"/>
      <c r="M353" s="118"/>
    </row>
    <row r="354" spans="2:13" ht="15" customHeight="1">
      <c r="B354" s="54"/>
      <c r="C354" s="54"/>
      <c r="D354" s="54"/>
      <c r="E354" s="54"/>
      <c r="F354" s="54"/>
      <c r="H354" s="55"/>
      <c r="J354" s="8"/>
      <c r="K354" s="118"/>
      <c r="L354" s="118"/>
      <c r="M354" s="118"/>
    </row>
    <row r="355" spans="2:13" ht="15" customHeight="1">
      <c r="B355" s="54"/>
      <c r="C355" s="54"/>
      <c r="D355" s="54"/>
      <c r="E355" s="54"/>
      <c r="F355" s="54"/>
      <c r="H355" s="55"/>
      <c r="J355" s="8"/>
      <c r="K355" s="118"/>
      <c r="L355" s="118"/>
      <c r="M355" s="118"/>
    </row>
    <row r="356" spans="2:8" ht="15" customHeight="1">
      <c r="B356" s="54"/>
      <c r="C356" s="54"/>
      <c r="D356" s="54"/>
      <c r="E356" s="54"/>
      <c r="F356" s="54"/>
      <c r="H356" s="55"/>
    </row>
    <row r="357" spans="2:8" ht="15" customHeight="1">
      <c r="B357" s="54"/>
      <c r="C357" s="54"/>
      <c r="D357" s="54"/>
      <c r="E357" s="54"/>
      <c r="F357" s="54"/>
      <c r="H357" s="55"/>
    </row>
    <row r="358" spans="2:8" ht="15" customHeight="1">
      <c r="B358" s="54"/>
      <c r="C358" s="54"/>
      <c r="D358" s="54"/>
      <c r="E358" s="54"/>
      <c r="F358" s="54"/>
      <c r="H358" s="55"/>
    </row>
    <row r="359" spans="2:8" ht="15" customHeight="1">
      <c r="B359" s="54"/>
      <c r="C359" s="54"/>
      <c r="D359" s="54"/>
      <c r="E359" s="54"/>
      <c r="F359" s="54"/>
      <c r="H359" s="55"/>
    </row>
    <row r="360" spans="2:8" ht="15" customHeight="1">
      <c r="B360" s="54"/>
      <c r="C360" s="54"/>
      <c r="D360" s="54"/>
      <c r="E360" s="54"/>
      <c r="F360" s="54"/>
      <c r="H360" s="55"/>
    </row>
    <row r="361" spans="2:8" ht="15" customHeight="1">
      <c r="B361" s="54"/>
      <c r="C361" s="54"/>
      <c r="D361" s="54"/>
      <c r="E361" s="54"/>
      <c r="F361" s="54"/>
      <c r="H361" s="55"/>
    </row>
    <row r="362" spans="2:8" ht="15" customHeight="1">
      <c r="B362" s="54"/>
      <c r="C362" s="54"/>
      <c r="D362" s="54"/>
      <c r="E362" s="54"/>
      <c r="F362" s="54"/>
      <c r="H362" s="55"/>
    </row>
    <row r="363" spans="2:8" ht="15" customHeight="1">
      <c r="B363" s="54"/>
      <c r="C363" s="54"/>
      <c r="D363" s="54"/>
      <c r="E363" s="54"/>
      <c r="F363" s="54"/>
      <c r="H363" s="55"/>
    </row>
    <row r="364" spans="2:8" ht="15" customHeight="1">
      <c r="B364" s="54"/>
      <c r="C364" s="54"/>
      <c r="D364" s="54"/>
      <c r="E364" s="54"/>
      <c r="F364" s="54"/>
      <c r="H364" s="55"/>
    </row>
    <row r="365" spans="2:8" ht="15" customHeight="1">
      <c r="B365" s="54"/>
      <c r="C365" s="54"/>
      <c r="D365" s="54"/>
      <c r="E365" s="54"/>
      <c r="F365" s="54"/>
      <c r="H365" s="55"/>
    </row>
    <row r="366" spans="2:8" ht="15" customHeight="1">
      <c r="B366" s="54"/>
      <c r="C366" s="54"/>
      <c r="D366" s="54"/>
      <c r="E366" s="54"/>
      <c r="F366" s="54"/>
      <c r="H366" s="55"/>
    </row>
    <row r="367" spans="2:8" ht="15.75" customHeight="1">
      <c r="B367" s="54"/>
      <c r="C367" s="54"/>
      <c r="D367" s="54"/>
      <c r="E367" s="54"/>
      <c r="F367" s="54"/>
      <c r="H367" s="55"/>
    </row>
    <row r="368" spans="2:8" ht="15.75" customHeight="1">
      <c r="B368" s="54"/>
      <c r="C368" s="54"/>
      <c r="D368" s="54"/>
      <c r="E368" s="54"/>
      <c r="F368" s="54"/>
      <c r="H368" s="55"/>
    </row>
    <row r="369" spans="1:13" ht="15.75" customHeight="1">
      <c r="A369" s="9"/>
      <c r="H369" s="56"/>
      <c r="I369" s="128"/>
      <c r="J369" s="5"/>
      <c r="K369" s="119"/>
      <c r="L369" s="119"/>
      <c r="M369" s="119"/>
    </row>
    <row r="370" spans="1:13" ht="15">
      <c r="A370" s="9"/>
      <c r="H370" s="56"/>
      <c r="I370" s="128"/>
      <c r="J370" s="5"/>
      <c r="K370" s="119"/>
      <c r="L370" s="119"/>
      <c r="M370" s="119"/>
    </row>
    <row r="371" spans="1:8" ht="15">
      <c r="A371" s="57"/>
      <c r="B371" s="9"/>
      <c r="C371" s="9"/>
      <c r="D371" s="9"/>
      <c r="E371" s="9"/>
      <c r="F371" s="9"/>
      <c r="G371" s="109"/>
      <c r="H371" s="58"/>
    </row>
    <row r="372" spans="2:8" ht="15">
      <c r="B372" s="9"/>
      <c r="C372" s="9"/>
      <c r="D372" s="9"/>
      <c r="E372" s="9"/>
      <c r="F372" s="9"/>
      <c r="G372" s="109"/>
      <c r="H372" s="59"/>
    </row>
    <row r="373" spans="2:8" ht="15">
      <c r="B373" s="9"/>
      <c r="C373" s="9"/>
      <c r="D373" s="9"/>
      <c r="E373" s="9"/>
      <c r="F373" s="9"/>
      <c r="G373" s="109"/>
      <c r="H373" s="60"/>
    </row>
    <row r="374" spans="2:8" ht="15">
      <c r="B374" s="9"/>
      <c r="C374" s="9"/>
      <c r="D374" s="9"/>
      <c r="E374" s="9"/>
      <c r="F374" s="9"/>
      <c r="G374" s="109"/>
      <c r="H374" s="60"/>
    </row>
    <row r="375" spans="2:8" ht="15">
      <c r="B375" s="9"/>
      <c r="C375" s="9"/>
      <c r="D375" s="9"/>
      <c r="E375" s="9"/>
      <c r="F375" s="9"/>
      <c r="G375" s="109"/>
      <c r="H375" s="60"/>
    </row>
    <row r="376" spans="2:8" ht="15">
      <c r="B376" s="9"/>
      <c r="C376" s="9"/>
      <c r="D376" s="9"/>
      <c r="E376" s="9"/>
      <c r="F376" s="9"/>
      <c r="G376" s="109"/>
      <c r="H376" s="60"/>
    </row>
    <row r="377" spans="2:8" ht="15">
      <c r="B377" s="9"/>
      <c r="C377" s="9"/>
      <c r="D377" s="9"/>
      <c r="E377" s="9"/>
      <c r="F377" s="9"/>
      <c r="G377" s="109"/>
      <c r="H377" s="60"/>
    </row>
    <row r="378" spans="2:8" ht="15">
      <c r="B378" s="9"/>
      <c r="C378" s="9"/>
      <c r="D378" s="9"/>
      <c r="E378" s="9"/>
      <c r="F378" s="9"/>
      <c r="G378" s="109"/>
      <c r="H378" s="60"/>
    </row>
    <row r="379" spans="2:8" ht="30" customHeight="1">
      <c r="B379" s="9"/>
      <c r="C379" s="9"/>
      <c r="D379" s="9"/>
      <c r="E379" s="9"/>
      <c r="F379" s="9"/>
      <c r="G379" s="109"/>
      <c r="H379" s="60"/>
    </row>
    <row r="380" spans="2:8" ht="15">
      <c r="B380" s="9"/>
      <c r="C380" s="9"/>
      <c r="D380" s="9"/>
      <c r="E380" s="9"/>
      <c r="F380" s="9"/>
      <c r="G380" s="109"/>
      <c r="H380" s="60"/>
    </row>
    <row r="381" spans="2:8" ht="15">
      <c r="B381" s="9"/>
      <c r="C381" s="9"/>
      <c r="D381" s="9"/>
      <c r="E381" s="9"/>
      <c r="F381" s="9"/>
      <c r="G381" s="109"/>
      <c r="H381" s="61"/>
    </row>
    <row r="382" spans="2:8" ht="15">
      <c r="B382" s="9"/>
      <c r="C382" s="9"/>
      <c r="D382" s="9"/>
      <c r="E382" s="9"/>
      <c r="F382" s="9"/>
      <c r="G382" s="109"/>
      <c r="H382" s="60"/>
    </row>
    <row r="383" spans="2:8" ht="15" customHeight="1">
      <c r="B383" s="9"/>
      <c r="C383" s="9"/>
      <c r="D383" s="9"/>
      <c r="E383" s="9"/>
      <c r="F383" s="9"/>
      <c r="G383" s="109"/>
      <c r="H383" s="60"/>
    </row>
    <row r="384" spans="2:8" ht="15">
      <c r="B384" s="9"/>
      <c r="C384" s="9"/>
      <c r="D384" s="9"/>
      <c r="E384" s="9"/>
      <c r="F384" s="9"/>
      <c r="G384" s="109"/>
      <c r="H384" s="60"/>
    </row>
    <row r="385" spans="2:8" ht="15.75" customHeight="1">
      <c r="B385" s="9"/>
      <c r="C385" s="9"/>
      <c r="D385" s="9"/>
      <c r="E385" s="9"/>
      <c r="F385" s="9"/>
      <c r="G385" s="109"/>
      <c r="H385" s="60"/>
    </row>
    <row r="386" spans="2:8" ht="31.5" customHeight="1">
      <c r="B386" s="9"/>
      <c r="C386" s="9"/>
      <c r="D386" s="9"/>
      <c r="E386" s="9"/>
      <c r="F386" s="9"/>
      <c r="G386" s="109"/>
      <c r="H386" s="60"/>
    </row>
    <row r="387" spans="2:8" ht="30" customHeight="1">
      <c r="B387" s="9"/>
      <c r="C387" s="9"/>
      <c r="D387" s="9"/>
      <c r="E387" s="9"/>
      <c r="F387" s="9"/>
      <c r="G387" s="109"/>
      <c r="H387" s="55"/>
    </row>
    <row r="388" spans="2:8" ht="15" customHeight="1">
      <c r="B388" s="9"/>
      <c r="C388" s="9"/>
      <c r="D388" s="9"/>
      <c r="E388" s="9"/>
      <c r="F388" s="9"/>
      <c r="G388" s="109"/>
      <c r="H388" s="62"/>
    </row>
    <row r="389" spans="1:8" ht="15" customHeight="1">
      <c r="A389" s="63"/>
      <c r="B389" s="9"/>
      <c r="C389" s="9"/>
      <c r="D389" s="9"/>
      <c r="E389" s="9"/>
      <c r="F389" s="9"/>
      <c r="G389" s="109"/>
      <c r="H389" s="61"/>
    </row>
    <row r="390" spans="2:8" ht="15" customHeight="1">
      <c r="B390" s="9"/>
      <c r="C390" s="9"/>
      <c r="D390" s="9"/>
      <c r="E390" s="9"/>
      <c r="F390" s="9"/>
      <c r="G390" s="109"/>
      <c r="H390" s="55"/>
    </row>
    <row r="391" spans="2:8" ht="15" customHeight="1">
      <c r="B391" s="9"/>
      <c r="C391" s="9"/>
      <c r="D391" s="9"/>
      <c r="E391" s="9"/>
      <c r="F391" s="9"/>
      <c r="G391" s="109"/>
      <c r="H391" s="55"/>
    </row>
    <row r="392" spans="2:8" ht="16.5" customHeight="1">
      <c r="B392" s="9"/>
      <c r="C392" s="9"/>
      <c r="D392" s="9"/>
      <c r="E392" s="9"/>
      <c r="F392" s="9"/>
      <c r="G392" s="109"/>
      <c r="H392" s="60"/>
    </row>
    <row r="393" spans="2:8" ht="15">
      <c r="B393" s="9"/>
      <c r="C393" s="9"/>
      <c r="D393" s="9"/>
      <c r="E393" s="9"/>
      <c r="F393" s="9"/>
      <c r="G393" s="109"/>
      <c r="H393" s="59"/>
    </row>
    <row r="394" spans="2:8" ht="15">
      <c r="B394" s="9"/>
      <c r="C394" s="9"/>
      <c r="D394" s="9"/>
      <c r="E394" s="9"/>
      <c r="F394" s="9"/>
      <c r="G394" s="109"/>
      <c r="H394" s="60"/>
    </row>
    <row r="395" spans="2:13" ht="15">
      <c r="B395" s="9"/>
      <c r="C395" s="9"/>
      <c r="D395" s="9"/>
      <c r="E395" s="9"/>
      <c r="F395" s="9"/>
      <c r="G395" s="109"/>
      <c r="H395" s="64"/>
      <c r="I395" s="128"/>
      <c r="J395" s="5"/>
      <c r="K395" s="119"/>
      <c r="L395" s="119"/>
      <c r="M395" s="119"/>
    </row>
    <row r="396" spans="2:8" ht="30" customHeight="1">
      <c r="B396" s="9"/>
      <c r="C396" s="9"/>
      <c r="D396" s="9"/>
      <c r="E396" s="9"/>
      <c r="F396" s="9"/>
      <c r="G396" s="109"/>
      <c r="H396" s="60"/>
    </row>
    <row r="397" spans="1:8" ht="15">
      <c r="A397" s="57"/>
      <c r="B397" s="9"/>
      <c r="C397" s="9"/>
      <c r="D397" s="9"/>
      <c r="E397" s="9"/>
      <c r="F397" s="9"/>
      <c r="G397" s="109"/>
      <c r="H397" s="65"/>
    </row>
    <row r="398" spans="2:8" ht="15">
      <c r="B398" s="9"/>
      <c r="C398" s="9"/>
      <c r="D398" s="9"/>
      <c r="E398" s="9"/>
      <c r="F398" s="9"/>
      <c r="G398" s="109"/>
      <c r="H398" s="55"/>
    </row>
    <row r="399" spans="2:8" ht="15">
      <c r="B399" s="9"/>
      <c r="C399" s="9"/>
      <c r="D399" s="9"/>
      <c r="E399" s="9"/>
      <c r="F399" s="9"/>
      <c r="G399" s="109"/>
      <c r="H399" s="59"/>
    </row>
    <row r="400" spans="2:8" ht="15">
      <c r="B400" s="9"/>
      <c r="C400" s="9"/>
      <c r="D400" s="9"/>
      <c r="E400" s="9"/>
      <c r="F400" s="9"/>
      <c r="G400" s="109"/>
      <c r="H400" s="60"/>
    </row>
    <row r="401" spans="2:8" ht="15" customHeight="1">
      <c r="B401" s="9"/>
      <c r="C401" s="9"/>
      <c r="D401" s="9"/>
      <c r="E401" s="9"/>
      <c r="F401" s="9"/>
      <c r="G401" s="109"/>
      <c r="H401" s="60"/>
    </row>
    <row r="402" spans="2:8" ht="30" customHeight="1">
      <c r="B402" s="9"/>
      <c r="C402" s="9"/>
      <c r="D402" s="9"/>
      <c r="E402" s="9"/>
      <c r="F402" s="9"/>
      <c r="G402" s="109"/>
      <c r="H402" s="66"/>
    </row>
    <row r="403" spans="2:8" ht="15">
      <c r="B403" s="9"/>
      <c r="C403" s="9"/>
      <c r="D403" s="9"/>
      <c r="E403" s="9"/>
      <c r="F403" s="9"/>
      <c r="G403" s="109"/>
      <c r="H403" s="55"/>
    </row>
    <row r="404" spans="2:8" ht="15">
      <c r="B404" s="9"/>
      <c r="C404" s="9"/>
      <c r="D404" s="9"/>
      <c r="E404" s="9"/>
      <c r="F404" s="9"/>
      <c r="G404" s="109"/>
      <c r="H404" s="61"/>
    </row>
    <row r="405" spans="2:8" ht="15.75" customHeight="1">
      <c r="B405" s="9"/>
      <c r="C405" s="9"/>
      <c r="D405" s="9"/>
      <c r="E405" s="9"/>
      <c r="F405" s="9"/>
      <c r="G405" s="109"/>
      <c r="H405" s="60"/>
    </row>
    <row r="406" spans="2:8" ht="15">
      <c r="B406" s="9"/>
      <c r="C406" s="9"/>
      <c r="D406" s="9"/>
      <c r="E406" s="9"/>
      <c r="F406" s="9"/>
      <c r="G406" s="109"/>
      <c r="H406" s="60"/>
    </row>
    <row r="407" spans="2:8" ht="15">
      <c r="B407" s="9"/>
      <c r="C407" s="9"/>
      <c r="D407" s="9"/>
      <c r="E407" s="9"/>
      <c r="F407" s="9"/>
      <c r="G407" s="109"/>
      <c r="H407" s="60"/>
    </row>
    <row r="408" spans="2:8" ht="15">
      <c r="B408" s="9"/>
      <c r="C408" s="9"/>
      <c r="D408" s="9"/>
      <c r="E408" s="9"/>
      <c r="F408" s="9"/>
      <c r="G408" s="109"/>
      <c r="H408" s="60"/>
    </row>
    <row r="409" spans="2:8" ht="15">
      <c r="B409" s="9"/>
      <c r="C409" s="9"/>
      <c r="D409" s="9"/>
      <c r="E409" s="9"/>
      <c r="F409" s="9"/>
      <c r="G409" s="109"/>
      <c r="H409" s="60"/>
    </row>
    <row r="410" spans="2:8" ht="15">
      <c r="B410" s="9"/>
      <c r="C410" s="9"/>
      <c r="D410" s="9"/>
      <c r="E410" s="9"/>
      <c r="F410" s="9"/>
      <c r="G410" s="109"/>
      <c r="H410" s="67"/>
    </row>
    <row r="411" spans="2:8" ht="15">
      <c r="B411" s="9"/>
      <c r="C411" s="9"/>
      <c r="D411" s="9"/>
      <c r="E411" s="9"/>
      <c r="F411" s="9"/>
      <c r="G411" s="109"/>
      <c r="H411" s="67"/>
    </row>
    <row r="412" spans="2:8" ht="30" customHeight="1">
      <c r="B412" s="54"/>
      <c r="C412" s="54"/>
      <c r="D412" s="54"/>
      <c r="E412" s="54"/>
      <c r="F412" s="54"/>
      <c r="H412" s="60"/>
    </row>
    <row r="413" spans="2:8" ht="33" customHeight="1">
      <c r="B413" s="54"/>
      <c r="C413" s="54"/>
      <c r="D413" s="54"/>
      <c r="E413" s="54"/>
      <c r="F413" s="54"/>
      <c r="H413" s="59"/>
    </row>
    <row r="414" spans="2:8" ht="15" customHeight="1">
      <c r="B414" s="54"/>
      <c r="C414" s="54"/>
      <c r="D414" s="54"/>
      <c r="E414" s="54"/>
      <c r="F414" s="54"/>
      <c r="H414" s="61"/>
    </row>
    <row r="415" spans="2:8" ht="15" customHeight="1">
      <c r="B415" s="54"/>
      <c r="C415" s="54"/>
      <c r="D415" s="54"/>
      <c r="E415" s="54"/>
      <c r="F415" s="54"/>
      <c r="H415" s="68"/>
    </row>
    <row r="416" spans="2:8" ht="30" customHeight="1">
      <c r="B416" s="54"/>
      <c r="C416" s="54"/>
      <c r="D416" s="54"/>
      <c r="E416" s="54"/>
      <c r="F416" s="54"/>
      <c r="H416" s="55"/>
    </row>
    <row r="417" spans="2:8" ht="15.75" customHeight="1">
      <c r="B417" s="54"/>
      <c r="C417" s="54"/>
      <c r="D417" s="54"/>
      <c r="E417" s="54"/>
      <c r="F417" s="54"/>
      <c r="H417" s="55"/>
    </row>
    <row r="418" spans="2:8" ht="15.75" customHeight="1">
      <c r="B418" s="54"/>
      <c r="C418" s="54"/>
      <c r="D418" s="54"/>
      <c r="E418" s="54"/>
      <c r="F418" s="54"/>
      <c r="H418" s="55"/>
    </row>
    <row r="419" spans="2:8" ht="30.75" customHeight="1">
      <c r="B419" s="54"/>
      <c r="C419" s="54"/>
      <c r="D419" s="54"/>
      <c r="E419" s="54"/>
      <c r="F419" s="54"/>
      <c r="H419" s="59"/>
    </row>
    <row r="420" spans="2:8" ht="15.75" customHeight="1">
      <c r="B420" s="54"/>
      <c r="C420" s="54"/>
      <c r="D420" s="54"/>
      <c r="E420" s="54"/>
      <c r="F420" s="54"/>
      <c r="H420" s="59"/>
    </row>
    <row r="421" spans="2:8" ht="18" customHeight="1">
      <c r="B421" s="54"/>
      <c r="C421" s="54"/>
      <c r="D421" s="54"/>
      <c r="E421" s="54"/>
      <c r="F421" s="54"/>
      <c r="H421" s="62"/>
    </row>
    <row r="422" spans="2:8" ht="15.75" customHeight="1">
      <c r="B422" s="54"/>
      <c r="C422" s="54"/>
      <c r="D422" s="54"/>
      <c r="E422" s="54"/>
      <c r="F422" s="54"/>
      <c r="H422" s="55"/>
    </row>
    <row r="423" spans="2:8" ht="14.25">
      <c r="B423" s="54"/>
      <c r="C423" s="54"/>
      <c r="D423" s="54"/>
      <c r="E423" s="54"/>
      <c r="F423" s="54"/>
      <c r="H423" s="68"/>
    </row>
    <row r="424" spans="2:8" ht="14.25">
      <c r="B424" s="54"/>
      <c r="C424" s="54"/>
      <c r="D424" s="54"/>
      <c r="E424" s="54"/>
      <c r="F424" s="54"/>
      <c r="H424" s="59"/>
    </row>
    <row r="425" spans="2:8" ht="15" customHeight="1">
      <c r="B425" s="54"/>
      <c r="C425" s="54"/>
      <c r="D425" s="54"/>
      <c r="E425" s="54"/>
      <c r="F425" s="54"/>
      <c r="H425" s="60"/>
    </row>
    <row r="426" spans="2:13" ht="15" customHeight="1">
      <c r="B426" s="9"/>
      <c r="C426" s="9"/>
      <c r="D426" s="9"/>
      <c r="E426" s="9"/>
      <c r="F426" s="9"/>
      <c r="G426" s="109"/>
      <c r="H426" s="64"/>
      <c r="I426" s="128"/>
      <c r="J426" s="5"/>
      <c r="K426" s="119"/>
      <c r="L426" s="119"/>
      <c r="M426" s="119"/>
    </row>
    <row r="427" ht="15" customHeight="1">
      <c r="H427" s="69"/>
    </row>
    <row r="428" spans="8:13" ht="15" customHeight="1">
      <c r="H428" s="70"/>
      <c r="J428" s="8"/>
      <c r="K428" s="118"/>
      <c r="L428" s="118"/>
      <c r="M428" s="118"/>
    </row>
    <row r="429" spans="8:13" ht="15" customHeight="1">
      <c r="H429" s="70"/>
      <c r="I429" s="128"/>
      <c r="J429" s="9"/>
      <c r="K429" s="120"/>
      <c r="L429" s="120"/>
      <c r="M429" s="120"/>
    </row>
    <row r="430" spans="8:13" ht="15" customHeight="1">
      <c r="H430" s="70"/>
      <c r="I430" s="128"/>
      <c r="J430" s="9"/>
      <c r="K430" s="120"/>
      <c r="L430" s="120"/>
      <c r="M430" s="120"/>
    </row>
    <row r="431" spans="8:13" ht="15" customHeight="1">
      <c r="H431" s="70"/>
      <c r="I431" s="128"/>
      <c r="J431" s="9"/>
      <c r="K431" s="120"/>
      <c r="L431" s="120"/>
      <c r="M431" s="120"/>
    </row>
    <row r="432" spans="8:13" ht="15" customHeight="1">
      <c r="H432" s="70"/>
      <c r="I432" s="128"/>
      <c r="J432" s="9"/>
      <c r="K432" s="120"/>
      <c r="L432" s="120"/>
      <c r="M432" s="120"/>
    </row>
    <row r="433" spans="8:13" ht="15" customHeight="1">
      <c r="H433" s="70"/>
      <c r="I433" s="128"/>
      <c r="J433" s="9"/>
      <c r="K433" s="120"/>
      <c r="L433" s="120"/>
      <c r="M433" s="120"/>
    </row>
    <row r="434" spans="8:13" ht="15">
      <c r="H434" s="70"/>
      <c r="I434" s="128"/>
      <c r="J434" s="9"/>
      <c r="K434" s="120"/>
      <c r="L434" s="120"/>
      <c r="M434" s="120"/>
    </row>
    <row r="435" spans="8:13" ht="15">
      <c r="H435" s="70"/>
      <c r="I435" s="128"/>
      <c r="J435" s="9"/>
      <c r="K435" s="120"/>
      <c r="L435" s="120"/>
      <c r="M435" s="120"/>
    </row>
    <row r="437" spans="9:13" ht="15">
      <c r="I437" s="128"/>
      <c r="J437" s="5"/>
      <c r="K437" s="119"/>
      <c r="L437" s="119"/>
      <c r="M437" s="119"/>
    </row>
    <row r="438" ht="15" customHeight="1"/>
    <row r="439" ht="15" customHeight="1">
      <c r="H439" s="70"/>
    </row>
    <row r="440" spans="1:8" ht="15" customHeight="1">
      <c r="A440" s="71"/>
      <c r="B440" s="54"/>
      <c r="C440" s="54"/>
      <c r="D440" s="54"/>
      <c r="E440" s="54"/>
      <c r="F440" s="54"/>
      <c r="H440" s="72"/>
    </row>
    <row r="441" spans="1:8" ht="14.25">
      <c r="A441" s="71"/>
      <c r="B441" s="54"/>
      <c r="C441" s="54"/>
      <c r="D441" s="54"/>
      <c r="E441" s="54"/>
      <c r="F441" s="54"/>
      <c r="H441" s="66"/>
    </row>
    <row r="442" spans="1:8" ht="15">
      <c r="A442" s="73"/>
      <c r="B442" s="9"/>
      <c r="C442" s="9"/>
      <c r="D442" s="9"/>
      <c r="E442" s="9"/>
      <c r="F442" s="9"/>
      <c r="G442" s="109"/>
      <c r="H442" s="66"/>
    </row>
    <row r="446" spans="10:13" ht="14.25">
      <c r="J446" s="8"/>
      <c r="K446" s="118"/>
      <c r="L446" s="118"/>
      <c r="M446" s="118"/>
    </row>
    <row r="448" spans="10:13" ht="14.25">
      <c r="J448" s="8"/>
      <c r="K448" s="118"/>
      <c r="L448" s="118"/>
      <c r="M448" s="118"/>
    </row>
    <row r="450" ht="14.25">
      <c r="H450" s="59"/>
    </row>
  </sheetData>
  <sheetProtection/>
  <printOptions gridLines="1" horizontalCentered="1"/>
  <pageMargins left="0" right="0" top="0.35433070866141736" bottom="0.35433070866141736" header="0.5118110236220472" footer="0.2755905511811024"/>
  <pageSetup firstPageNumber="6" useFirstPageNumber="1" horizontalDpi="600" verticalDpi="600" orientation="landscape" paperSize="9" scale="57" r:id="rId1"/>
  <rowBreaks count="1" manualBreakCount="1">
    <brk id="4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brkic</dc:creator>
  <cp:keywords/>
  <dc:description/>
  <cp:lastModifiedBy>Ana Michieli Pavuna</cp:lastModifiedBy>
  <cp:lastPrinted>2019-11-19T10:49:58Z</cp:lastPrinted>
  <dcterms:created xsi:type="dcterms:W3CDTF">2001-09-26T13:41:18Z</dcterms:created>
  <dcterms:modified xsi:type="dcterms:W3CDTF">2019-11-19T10:51:26Z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RAČUN FINANCIRANJA  2020-2022. Analitika za pripremu KONAČNO (30.10.2019.).xls</vt:lpwstr>
  </property>
</Properties>
</file>